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ropbox\Tissington &amp; Lea Hall PC\Finance\"/>
    </mc:Choice>
  </mc:AlternateContent>
  <xr:revisionPtr revIDLastSave="0" documentId="8_{EC5E61D0-AD8C-469E-B139-AC92903C0050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Summary page 1" sheetId="3" r:id="rId1"/>
    <sheet name="Bank Rec page 1a" sheetId="10" state="hidden" r:id="rId2"/>
    <sheet name="Payments page 2" sheetId="1" r:id="rId3"/>
    <sheet name="Receipts page 3" sheetId="2" r:id="rId4"/>
    <sheet name="Neighbourhood Watch" sheetId="9" r:id="rId5"/>
    <sheet name="Cheq. Req. page 5" sheetId="14" state="hidden" r:id="rId6"/>
    <sheet name="Lettings page 8" sheetId="18" state="hidden" r:id="rId7"/>
    <sheet name="Lettings" sheetId="20" state="hidden" r:id="rId8"/>
    <sheet name="Sheet1" sheetId="21" state="hidden" r:id="rId9"/>
  </sheets>
  <definedNames>
    <definedName name="_xlnm._FilterDatabase" localSheetId="2" hidden="1">'Payments page 2'!$A$1:$Z$34</definedName>
    <definedName name="_xlnm.Print_Area" localSheetId="3">'Receipts page 3'!$A$1:$K$14</definedName>
    <definedName name="_xlnm.Print_Area">'Payments page 2'!$A$1:$Q$1</definedName>
    <definedName name="_xlnm.Print_Titles" localSheetId="2">'Payments page 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2" i="1" l="1"/>
  <c r="S23" i="1" s="1"/>
  <c r="S24" i="1" s="1"/>
  <c r="S25" i="1" s="1"/>
  <c r="S26" i="1" s="1"/>
  <c r="S27" i="1" s="1"/>
  <c r="S28" i="1" s="1"/>
  <c r="S29" i="1" s="1"/>
  <c r="S30" i="1" s="1"/>
  <c r="Q22" i="1"/>
  <c r="Q23" i="1"/>
  <c r="Q24" i="1"/>
  <c r="Q25" i="1"/>
  <c r="Q26" i="1"/>
  <c r="Q27" i="1"/>
  <c r="Q28" i="1"/>
  <c r="Q29" i="1"/>
  <c r="Q30" i="1"/>
  <c r="O22" i="1"/>
  <c r="O23" i="1"/>
  <c r="O24" i="1"/>
  <c r="O25" i="1"/>
  <c r="O26" i="1"/>
  <c r="O27" i="1"/>
  <c r="O28" i="1"/>
  <c r="O29" i="1"/>
  <c r="O30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Q19" i="1" s="1"/>
  <c r="O20" i="1"/>
  <c r="Q20" i="1" s="1"/>
  <c r="O21" i="1"/>
  <c r="Q21" i="1" s="1"/>
  <c r="O2" i="1"/>
  <c r="E4" i="9"/>
  <c r="E5" i="9" s="1"/>
  <c r="E6" i="9" s="1"/>
  <c r="E7" i="9" s="1"/>
  <c r="E8" i="9" s="1"/>
  <c r="E9" i="9" s="1"/>
  <c r="E10" i="9" s="1"/>
  <c r="E11" i="9" s="1"/>
  <c r="E12" i="9" s="1"/>
  <c r="E13" i="9" s="1"/>
  <c r="E14" i="9" s="1"/>
  <c r="C34" i="3" s="1"/>
  <c r="E3" i="9"/>
  <c r="H5" i="2"/>
  <c r="J5" i="2" s="1"/>
  <c r="H6" i="2"/>
  <c r="J6" i="2" s="1"/>
  <c r="H7" i="2"/>
  <c r="J7" i="2" s="1"/>
  <c r="H8" i="2"/>
  <c r="J8" i="2" s="1"/>
  <c r="Q18" i="1" l="1"/>
  <c r="Q17" i="1"/>
  <c r="Q16" i="1" l="1"/>
  <c r="D44" i="1" l="1"/>
  <c r="N44" i="1"/>
  <c r="J44" i="1"/>
  <c r="L44" i="1"/>
  <c r="Q14" i="1" l="1"/>
  <c r="Q3" i="1"/>
  <c r="Q4" i="1"/>
  <c r="Q5" i="1"/>
  <c r="Q6" i="1"/>
  <c r="Q7" i="1"/>
  <c r="Q8" i="1"/>
  <c r="Q9" i="1"/>
  <c r="Q10" i="1"/>
  <c r="Q11" i="1"/>
  <c r="Q12" i="1"/>
  <c r="Q13" i="1"/>
  <c r="Q15" i="1"/>
  <c r="Q2" i="1"/>
  <c r="S2" i="1" s="1"/>
  <c r="D31" i="1"/>
  <c r="M31" i="1"/>
  <c r="K31" i="1"/>
  <c r="L31" i="1"/>
  <c r="I9" i="2"/>
  <c r="D9" i="2"/>
  <c r="E9" i="2"/>
  <c r="F9" i="2"/>
  <c r="G9" i="2"/>
  <c r="C9" i="2"/>
  <c r="H2" i="2"/>
  <c r="J2" i="2" s="1"/>
  <c r="H3" i="2"/>
  <c r="J3" i="2" s="1"/>
  <c r="H4" i="2"/>
  <c r="J4" i="2" s="1"/>
  <c r="E14" i="14"/>
  <c r="E17" i="14" s="1"/>
  <c r="A2" i="14"/>
  <c r="D32" i="9"/>
  <c r="C7" i="3" s="1"/>
  <c r="C8" i="10" s="1"/>
  <c r="E31" i="1"/>
  <c r="F31" i="1"/>
  <c r="G31" i="1"/>
  <c r="H31" i="1"/>
  <c r="I31" i="1"/>
  <c r="J31" i="1"/>
  <c r="A1" i="10"/>
  <c r="A2" i="10"/>
  <c r="C17" i="10"/>
  <c r="C5" i="3"/>
  <c r="N24" i="3"/>
  <c r="C30" i="3"/>
  <c r="C9" i="3" l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H9" i="2"/>
  <c r="Q31" i="1"/>
  <c r="P31" i="1"/>
  <c r="N31" i="1"/>
  <c r="J9" i="2"/>
  <c r="C11" i="10" s="1"/>
  <c r="C6" i="10"/>
  <c r="C9" i="10" s="1"/>
  <c r="S16" i="1" l="1"/>
  <c r="S17" i="1" s="1"/>
  <c r="S18" i="1" s="1"/>
  <c r="S19" i="1" s="1"/>
  <c r="S20" i="1" s="1"/>
  <c r="S21" i="1" s="1"/>
  <c r="C11" i="3"/>
  <c r="C13" i="3" s="1"/>
  <c r="O31" i="1"/>
  <c r="C12" i="10"/>
  <c r="C13" i="10" s="1"/>
  <c r="C16" i="10" s="1"/>
  <c r="C20" i="10" s="1"/>
  <c r="C22" i="10" s="1"/>
  <c r="C15" i="3"/>
  <c r="C33" i="3" l="1"/>
  <c r="C35" i="3" s="1"/>
  <c r="C17" i="3"/>
  <c r="C24" i="3" s="1"/>
  <c r="E30" i="3" s="1"/>
</calcChain>
</file>

<file path=xl/sharedStrings.xml><?xml version="1.0" encoding="utf-8"?>
<sst xmlns="http://schemas.openxmlformats.org/spreadsheetml/2006/main" count="238" uniqueCount="165">
  <si>
    <t>Date</t>
  </si>
  <si>
    <t>Chq No</t>
  </si>
  <si>
    <t>Details</t>
  </si>
  <si>
    <t>VAT</t>
  </si>
  <si>
    <t>Total</t>
  </si>
  <si>
    <t>Precept</t>
  </si>
  <si>
    <t>Payments</t>
  </si>
  <si>
    <t>Receipts</t>
  </si>
  <si>
    <t>£</t>
  </si>
  <si>
    <t>Vat</t>
  </si>
  <si>
    <t>Cumulative</t>
  </si>
  <si>
    <t>NEDDC</t>
  </si>
  <si>
    <t>Cash Book :</t>
  </si>
  <si>
    <t>Bank :</t>
  </si>
  <si>
    <t>Current A/C</t>
  </si>
  <si>
    <t>Deposit A/C</t>
  </si>
  <si>
    <t>Bal b/fwd current A/C</t>
  </si>
  <si>
    <t>Bal b/fwd deposit A/C</t>
  </si>
  <si>
    <t>Other</t>
  </si>
  <si>
    <t>Payroll</t>
  </si>
  <si>
    <t>Heath &amp; Holmewood Parish Council</t>
  </si>
  <si>
    <t>Insurance</t>
  </si>
  <si>
    <t>Holmewood FC</t>
  </si>
  <si>
    <t>Current A/C Reserve</t>
  </si>
  <si>
    <t>Unpresented receipts</t>
  </si>
  <si>
    <t>Made up as follows ;</t>
  </si>
  <si>
    <t>Pavilion</t>
  </si>
  <si>
    <t>Non cheque payments</t>
  </si>
  <si>
    <t>unpresented items from 11/12</t>
  </si>
  <si>
    <t>vat claimed as at 11/07/11</t>
  </si>
  <si>
    <t>Training</t>
  </si>
  <si>
    <t>Notes</t>
  </si>
  <si>
    <t>-</t>
  </si>
  <si>
    <t>Items from 2011/12</t>
  </si>
  <si>
    <t>Lettings</t>
  </si>
  <si>
    <t>Heath and Holmewood Parish Council</t>
  </si>
  <si>
    <t>Minimum 2 hour letting</t>
  </si>
  <si>
    <t>addition hours at (per hour</t>
  </si>
  <si>
    <t>A</t>
  </si>
  <si>
    <t>B</t>
  </si>
  <si>
    <t>C</t>
  </si>
  <si>
    <t>commercial</t>
  </si>
  <si>
    <t xml:space="preserve">parish member </t>
  </si>
  <si>
    <t>non parish member</t>
  </si>
  <si>
    <t>Football</t>
  </si>
  <si>
    <t>Per Junior Game</t>
  </si>
  <si>
    <t>Per Senior Game</t>
  </si>
  <si>
    <t>pitch hire</t>
  </si>
  <si>
    <t>prepare &amp; pitch hire</t>
  </si>
  <si>
    <t>changing room hire</t>
  </si>
  <si>
    <t>Cricket</t>
  </si>
  <si>
    <t>Per team 1 season</t>
  </si>
  <si>
    <t>Viking</t>
  </si>
  <si>
    <t>Claycross DIY</t>
  </si>
  <si>
    <t>Derwent Treescapes</t>
  </si>
  <si>
    <t>Midweek/Sunday</t>
  </si>
  <si>
    <t>Secretary</t>
  </si>
  <si>
    <t>D Plant</t>
  </si>
  <si>
    <t>Team</t>
  </si>
  <si>
    <t>Name</t>
  </si>
  <si>
    <t>cost per game</t>
  </si>
  <si>
    <t>cost per season</t>
  </si>
  <si>
    <t>Invoice number</t>
  </si>
  <si>
    <t>Invoice date</t>
  </si>
  <si>
    <t>Payment Received</t>
  </si>
  <si>
    <t>Holmewood Cricket Club I</t>
  </si>
  <si>
    <t>Holmewood Cricket Club II</t>
  </si>
  <si>
    <t xml:space="preserve">Holmewood Cricket Club </t>
  </si>
  <si>
    <t>Saturday</t>
  </si>
  <si>
    <t>Sunday</t>
  </si>
  <si>
    <t>changing room</t>
  </si>
  <si>
    <t>Invoice total</t>
  </si>
  <si>
    <t>M Smith</t>
  </si>
  <si>
    <t>approx no games</t>
  </si>
  <si>
    <t>15/16</t>
  </si>
  <si>
    <t>inc. Cup</t>
  </si>
  <si>
    <t>S137 grant £197 for insurance + £53 for changing rooms and friendlies</t>
  </si>
  <si>
    <t>Invoice bi-monthly</t>
  </si>
  <si>
    <t>Northwingfield Colts U16's</t>
  </si>
  <si>
    <t>Northwingfield Colts U15's</t>
  </si>
  <si>
    <t>Mandy Matthews</t>
  </si>
  <si>
    <t>Hasland FC U18's</t>
  </si>
  <si>
    <t>Sarah Pickles</t>
  </si>
  <si>
    <t>09/12 01</t>
  </si>
  <si>
    <t>09/12 02</t>
  </si>
  <si>
    <t>09/12 03</t>
  </si>
  <si>
    <t>01/09/2012</t>
  </si>
  <si>
    <t>Budgeted</t>
  </si>
  <si>
    <t>additional</t>
  </si>
  <si>
    <t>Ireland Colliery Chesterfield Band</t>
  </si>
  <si>
    <t>RKS Ltd</t>
  </si>
  <si>
    <t>Cheque requests 9th January 2013</t>
  </si>
  <si>
    <t>authorised</t>
  </si>
  <si>
    <t>Total Opening Balances</t>
  </si>
  <si>
    <t>Section 137</t>
  </si>
  <si>
    <t>Wayleave</t>
  </si>
  <si>
    <t>Sponsorship /grants</t>
  </si>
  <si>
    <t>Bank Rec</t>
  </si>
  <si>
    <t>Total funds available to Council at start of year</t>
  </si>
  <si>
    <t xml:space="preserve">Closing Balance </t>
  </si>
  <si>
    <t xml:space="preserve">Total available funds </t>
  </si>
  <si>
    <t>Total (inc VAT)</t>
  </si>
  <si>
    <t>Total (exc VAT)</t>
  </si>
  <si>
    <t>Total ex VAT</t>
  </si>
  <si>
    <t>Estimated end of Year Expenditure/Income +/-</t>
  </si>
  <si>
    <t>Total Receipts</t>
  </si>
  <si>
    <t>Subs</t>
  </si>
  <si>
    <t>Audit &amp; General/ Admin</t>
  </si>
  <si>
    <t>Electoral Expenses</t>
  </si>
  <si>
    <t>Sundry</t>
  </si>
  <si>
    <t xml:space="preserve">Unpresented payments </t>
  </si>
  <si>
    <t>Broad-band Website</t>
  </si>
  <si>
    <t>Funds available</t>
  </si>
  <si>
    <t>Total Funds available</t>
  </si>
  <si>
    <t>VAT to be reclaimed for current year:</t>
  </si>
  <si>
    <t>Room Hire</t>
  </si>
  <si>
    <t>VAT Refunds</t>
  </si>
  <si>
    <t>Tissington &amp; Lea Hall Parish Council - Bank Reconciliation - Summary</t>
  </si>
  <si>
    <t>Lloyds Bank</t>
  </si>
  <si>
    <t>Current Acc Lloyds Bank</t>
  </si>
  <si>
    <t>Receipts in 18/19</t>
  </si>
  <si>
    <t>Payments in 18/19</t>
  </si>
  <si>
    <t xml:space="preserve"> Village/ Footpath Mainten-ance</t>
  </si>
  <si>
    <t>Receipts in 19/20</t>
  </si>
  <si>
    <t>Receipts in 20/21</t>
  </si>
  <si>
    <t>Payments in 19/20</t>
  </si>
  <si>
    <t>Neighbourhood Watch</t>
  </si>
  <si>
    <t>Items relating to 20/21</t>
  </si>
  <si>
    <t>Balance</t>
  </si>
  <si>
    <t>Derbyshire PCC Grant</t>
  </si>
  <si>
    <t>Reserved fund - Neighbourhood Watch Grant</t>
  </si>
  <si>
    <t>VAT still to be reclaimed from 2020/21</t>
  </si>
  <si>
    <t>Opening balance 01/04/22</t>
  </si>
  <si>
    <t>Derbyshire Dales</t>
  </si>
  <si>
    <t>Zurich Insurance</t>
  </si>
  <si>
    <t>Clerk's Salary - April</t>
  </si>
  <si>
    <t>Janice Jackson</t>
  </si>
  <si>
    <t>Minor Maintenance Grant</t>
  </si>
  <si>
    <t>HMRC</t>
  </si>
  <si>
    <t>Clerk's Salary - May</t>
  </si>
  <si>
    <t>Clerk's Salary - June</t>
  </si>
  <si>
    <t>Clerk's Expenses</t>
  </si>
  <si>
    <t>Jubilee Expenses</t>
  </si>
  <si>
    <t>Clerk's Salary - July</t>
  </si>
  <si>
    <t>Clerk's Salary - August</t>
  </si>
  <si>
    <t>Tissington Village Hall</t>
  </si>
  <si>
    <t>HMRV VAT Refund</t>
  </si>
  <si>
    <t>ü</t>
  </si>
  <si>
    <t>Clerk's Salary - September</t>
  </si>
  <si>
    <t>Clerk's Salary - October</t>
  </si>
  <si>
    <t>JS Marriott &amp; Co</t>
  </si>
  <si>
    <t>Payments in 22/23</t>
  </si>
  <si>
    <t>Payments in 21/22</t>
  </si>
  <si>
    <t>Payments in 20/21</t>
  </si>
  <si>
    <t>Receipts in 22/23</t>
  </si>
  <si>
    <t>Receipts in 21/22</t>
  </si>
  <si>
    <t>Clerk's Salary - November</t>
  </si>
  <si>
    <t>Clerk's Salary - December</t>
  </si>
  <si>
    <t xml:space="preserve">Tissington Estate </t>
  </si>
  <si>
    <t>Clerk's Salary - January</t>
  </si>
  <si>
    <t>Clerk's Salary - February</t>
  </si>
  <si>
    <t>DALC Subscription</t>
  </si>
  <si>
    <t>Ashbourne Community First Responders</t>
  </si>
  <si>
    <t>Peak Park Parishes Forum</t>
  </si>
  <si>
    <t>Ash First Responders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</si>
</sst>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dd/mm/yy;@"/>
    <numFmt numFmtId="165" formatCode="dd/mm/yyyy;@"/>
    <numFmt numFmtId="166" formatCode="&quot;£&quot;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Wingdings"/>
      <charset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3" tint="0.7999816888943144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4" fontId="2" fillId="0" borderId="1" xfId="0" applyNumberFormat="1" applyFont="1" applyBorder="1"/>
    <xf numFmtId="1" fontId="1" fillId="0" borderId="0" xfId="0" applyNumberFormat="1" applyFont="1" applyAlignment="1" applyProtection="1">
      <alignment horizontal="right"/>
      <protection locked="0"/>
    </xf>
    <xf numFmtId="4" fontId="1" fillId="0" borderId="0" xfId="0" quotePrefix="1" applyNumberFormat="1" applyFont="1" applyAlignment="1" applyProtection="1">
      <alignment horizontal="right"/>
      <protection locked="0"/>
    </xf>
    <xf numFmtId="17" fontId="1" fillId="0" borderId="0" xfId="0" applyNumberFormat="1" applyFont="1"/>
    <xf numFmtId="4" fontId="0" fillId="0" borderId="0" xfId="0" applyNumberFormat="1"/>
    <xf numFmtId="4" fontId="1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Protection="1">
      <protection locked="0"/>
    </xf>
    <xf numFmtId="1" fontId="1" fillId="0" borderId="0" xfId="0" quotePrefix="1" applyNumberFormat="1" applyFont="1" applyAlignment="1" applyProtection="1">
      <alignment horizontal="right"/>
      <protection locked="0"/>
    </xf>
    <xf numFmtId="165" fontId="1" fillId="0" borderId="0" xfId="0" quotePrefix="1" applyNumberFormat="1" applyFont="1" applyProtection="1">
      <protection locked="0"/>
    </xf>
    <xf numFmtId="0" fontId="1" fillId="0" borderId="0" xfId="0" applyFont="1" applyAlignment="1">
      <alignment horizontal="center"/>
    </xf>
    <xf numFmtId="4" fontId="3" fillId="0" borderId="0" xfId="0" applyNumberFormat="1" applyFont="1"/>
    <xf numFmtId="4" fontId="3" fillId="0" borderId="1" xfId="0" applyNumberFormat="1" applyFont="1" applyBorder="1"/>
    <xf numFmtId="4" fontId="3" fillId="0" borderId="0" xfId="0" applyNumberFormat="1" applyFont="1" applyAlignment="1">
      <alignment horizontal="right"/>
    </xf>
    <xf numFmtId="0" fontId="1" fillId="0" borderId="0" xfId="0" quotePrefix="1" applyFont="1"/>
    <xf numFmtId="4" fontId="4" fillId="0" borderId="0" xfId="0" applyNumberFormat="1" applyFont="1"/>
    <xf numFmtId="4" fontId="0" fillId="0" borderId="1" xfId="0" applyNumberFormat="1" applyBorder="1"/>
    <xf numFmtId="0" fontId="5" fillId="0" borderId="0" xfId="0" applyFont="1"/>
    <xf numFmtId="1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6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quotePrefix="1" applyFont="1" applyAlignment="1">
      <alignment horizontal="center"/>
    </xf>
    <xf numFmtId="16" fontId="1" fillId="0" borderId="0" xfId="0" quotePrefix="1" applyNumberFormat="1" applyFont="1"/>
    <xf numFmtId="4" fontId="0" fillId="0" borderId="0" xfId="0" applyNumberFormat="1" applyAlignment="1">
      <alignment horizontal="right"/>
    </xf>
    <xf numFmtId="4" fontId="1" fillId="0" borderId="0" xfId="0" quotePrefix="1" applyNumberFormat="1" applyFont="1" applyAlignment="1">
      <alignment horizontal="center"/>
    </xf>
    <xf numFmtId="0" fontId="0" fillId="0" borderId="0" xfId="0" quotePrefix="1"/>
    <xf numFmtId="14" fontId="0" fillId="0" borderId="0" xfId="0" applyNumberFormat="1"/>
    <xf numFmtId="1" fontId="1" fillId="0" borderId="0" xfId="0" applyNumberFormat="1" applyFont="1"/>
    <xf numFmtId="1" fontId="1" fillId="0" borderId="0" xfId="0" applyNumberFormat="1" applyFont="1" applyProtection="1">
      <protection locked="0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0" xfId="1" applyNumberFormat="1" applyFont="1" applyAlignment="1" applyProtection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Protection="1">
      <protection locked="0"/>
    </xf>
    <xf numFmtId="2" fontId="2" fillId="0" borderId="0" xfId="0" applyNumberFormat="1" applyFont="1"/>
    <xf numFmtId="0" fontId="8" fillId="0" borderId="0" xfId="0" applyFont="1"/>
    <xf numFmtId="0" fontId="3" fillId="0" borderId="0" xfId="0" applyFont="1"/>
    <xf numFmtId="4" fontId="1" fillId="2" borderId="0" xfId="0" applyNumberFormat="1" applyFont="1" applyFill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8" fillId="0" borderId="0" xfId="0" applyNumberFormat="1" applyFont="1"/>
    <xf numFmtId="0" fontId="9" fillId="0" borderId="0" xfId="0" applyFont="1" applyAlignment="1" applyProtection="1">
      <alignment wrapText="1"/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2" fontId="4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2" fontId="0" fillId="0" borderId="0" xfId="0" applyNumberFormat="1"/>
    <xf numFmtId="4" fontId="1" fillId="0" borderId="0" xfId="0" applyNumberFormat="1" applyFont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0" fontId="2" fillId="5" borderId="2" xfId="0" applyFont="1" applyFill="1" applyBorder="1"/>
    <xf numFmtId="0" fontId="1" fillId="5" borderId="3" xfId="0" applyFont="1" applyFill="1" applyBorder="1"/>
    <xf numFmtId="4" fontId="2" fillId="5" borderId="4" xfId="0" applyNumberFormat="1" applyFont="1" applyFill="1" applyBorder="1" applyAlignment="1">
      <alignment horizontal="right"/>
    </xf>
    <xf numFmtId="0" fontId="7" fillId="0" borderId="0" xfId="0" applyFont="1"/>
    <xf numFmtId="4" fontId="2" fillId="2" borderId="0" xfId="0" applyNumberFormat="1" applyFont="1" applyFill="1" applyAlignment="1">
      <alignment horizontal="right"/>
    </xf>
    <xf numFmtId="164" fontId="1" fillId="0" borderId="0" xfId="0" quotePrefix="1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left"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wrapText="1"/>
    </xf>
    <xf numFmtId="1" fontId="1" fillId="0" borderId="0" xfId="0" quotePrefix="1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164" fontId="2" fillId="5" borderId="5" xfId="0" applyNumberFormat="1" applyFont="1" applyFill="1" applyBorder="1" applyAlignment="1" applyProtection="1">
      <alignment horizontal="left"/>
      <protection locked="0"/>
    </xf>
    <xf numFmtId="1" fontId="2" fillId="5" borderId="1" xfId="0" applyNumberFormat="1" applyFont="1" applyFill="1" applyBorder="1" applyAlignment="1" applyProtection="1">
      <alignment horizontal="left"/>
      <protection locked="0"/>
    </xf>
    <xf numFmtId="4" fontId="2" fillId="5" borderId="1" xfId="0" applyNumberFormat="1" applyFont="1" applyFill="1" applyBorder="1" applyProtection="1">
      <protection locked="0"/>
    </xf>
    <xf numFmtId="4" fontId="2" fillId="5" borderId="6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" fontId="1" fillId="4" borderId="0" xfId="0" applyNumberFormat="1" applyFont="1" applyFill="1"/>
    <xf numFmtId="0" fontId="1" fillId="4" borderId="0" xfId="0" applyFont="1" applyFill="1"/>
    <xf numFmtId="2" fontId="1" fillId="0" borderId="0" xfId="0" applyNumberFormat="1" applyFont="1" applyAlignment="1" applyProtection="1">
      <alignment horizontal="right"/>
      <protection locked="0"/>
    </xf>
    <xf numFmtId="0" fontId="12" fillId="0" borderId="0" xfId="0" applyFont="1"/>
    <xf numFmtId="166" fontId="13" fillId="0" borderId="0" xfId="0" applyNumberFormat="1" applyFont="1"/>
    <xf numFmtId="0" fontId="2" fillId="7" borderId="0" xfId="0" applyFont="1" applyFill="1"/>
    <xf numFmtId="0" fontId="1" fillId="7" borderId="0" xfId="0" applyFont="1" applyFill="1"/>
    <xf numFmtId="4" fontId="1" fillId="7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9" borderId="2" xfId="0" applyFont="1" applyFill="1" applyBorder="1" applyProtection="1">
      <protection locked="0"/>
    </xf>
    <xf numFmtId="0" fontId="2" fillId="9" borderId="3" xfId="0" applyFont="1" applyFill="1" applyBorder="1" applyProtection="1">
      <protection locked="0"/>
    </xf>
    <xf numFmtId="4" fontId="2" fillId="9" borderId="3" xfId="0" applyNumberFormat="1" applyFont="1" applyFill="1" applyBorder="1" applyProtection="1">
      <protection locked="0"/>
    </xf>
    <xf numFmtId="4" fontId="2" fillId="9" borderId="4" xfId="0" applyNumberFormat="1" applyFont="1" applyFill="1" applyBorder="1" applyProtection="1">
      <protection locked="0"/>
    </xf>
    <xf numFmtId="0" fontId="2" fillId="8" borderId="2" xfId="0" applyFont="1" applyFill="1" applyBorder="1"/>
    <xf numFmtId="0" fontId="2" fillId="8" borderId="3" xfId="0" applyFont="1" applyFill="1" applyBorder="1"/>
    <xf numFmtId="2" fontId="2" fillId="8" borderId="3" xfId="0" applyNumberFormat="1" applyFont="1" applyFill="1" applyBorder="1"/>
    <xf numFmtId="2" fontId="2" fillId="8" borderId="4" xfId="0" applyNumberFormat="1" applyFont="1" applyFill="1" applyBorder="1"/>
    <xf numFmtId="4" fontId="2" fillId="5" borderId="3" xfId="0" applyNumberFormat="1" applyFont="1" applyFill="1" applyBorder="1"/>
    <xf numFmtId="4" fontId="2" fillId="5" borderId="4" xfId="0" applyNumberFormat="1" applyFont="1" applyFill="1" applyBorder="1"/>
    <xf numFmtId="4" fontId="2" fillId="9" borderId="2" xfId="0" applyNumberFormat="1" applyFont="1" applyFill="1" applyBorder="1" applyAlignment="1" applyProtection="1">
      <alignment horizontal="left"/>
      <protection locked="0"/>
    </xf>
    <xf numFmtId="4" fontId="2" fillId="9" borderId="3" xfId="0" applyNumberFormat="1" applyFont="1" applyFill="1" applyBorder="1" applyAlignment="1" applyProtection="1">
      <alignment horizontal="left"/>
      <protection locked="0"/>
    </xf>
    <xf numFmtId="164" fontId="2" fillId="6" borderId="2" xfId="0" applyNumberFormat="1" applyFont="1" applyFill="1" applyBorder="1" applyAlignment="1" applyProtection="1">
      <alignment horizontal="left"/>
      <protection locked="0"/>
    </xf>
    <xf numFmtId="1" fontId="2" fillId="6" borderId="3" xfId="0" applyNumberFormat="1" applyFont="1" applyFill="1" applyBorder="1" applyAlignment="1" applyProtection="1">
      <alignment horizontal="left"/>
      <protection locked="0"/>
    </xf>
    <xf numFmtId="4" fontId="2" fillId="6" borderId="3" xfId="0" applyNumberFormat="1" applyFont="1" applyFill="1" applyBorder="1" applyProtection="1">
      <protection locked="0"/>
    </xf>
    <xf numFmtId="2" fontId="2" fillId="6" borderId="3" xfId="0" applyNumberFormat="1" applyFont="1" applyFill="1" applyBorder="1" applyProtection="1">
      <protection locked="0"/>
    </xf>
    <xf numFmtId="4" fontId="2" fillId="6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2" fontId="1" fillId="4" borderId="0" xfId="0" applyNumberFormat="1" applyFont="1" applyFill="1"/>
    <xf numFmtId="1" fontId="2" fillId="0" borderId="0" xfId="0" applyNumberFormat="1" applyFont="1"/>
    <xf numFmtId="14" fontId="1" fillId="0" borderId="0" xfId="0" applyNumberFormat="1" applyFont="1"/>
    <xf numFmtId="2" fontId="1" fillId="0" borderId="0" xfId="0" quotePrefix="1" applyNumberFormat="1" applyFont="1" applyAlignment="1" applyProtection="1">
      <alignment horizontal="right"/>
      <protection locked="0"/>
    </xf>
    <xf numFmtId="2" fontId="2" fillId="0" borderId="0" xfId="0" applyNumberFormat="1" applyFont="1" applyProtection="1">
      <protection locked="0"/>
    </xf>
    <xf numFmtId="1" fontId="14" fillId="10" borderId="3" xfId="0" applyNumberFormat="1" applyFont="1" applyFill="1" applyBorder="1" applyAlignment="1" applyProtection="1">
      <alignment horizontal="left"/>
      <protection locked="0"/>
    </xf>
    <xf numFmtId="4" fontId="14" fillId="10" borderId="3" xfId="0" applyNumberFormat="1" applyFont="1" applyFill="1" applyBorder="1" applyProtection="1">
      <protection locked="0"/>
    </xf>
    <xf numFmtId="164" fontId="2" fillId="10" borderId="2" xfId="0" applyNumberFormat="1" applyFont="1" applyFill="1" applyBorder="1" applyAlignment="1" applyProtection="1">
      <alignment horizontal="left"/>
      <protection locked="0"/>
    </xf>
    <xf numFmtId="164" fontId="2" fillId="11" borderId="2" xfId="0" applyNumberFormat="1" applyFont="1" applyFill="1" applyBorder="1" applyAlignment="1" applyProtection="1">
      <alignment horizontal="left"/>
      <protection locked="0"/>
    </xf>
    <xf numFmtId="1" fontId="14" fillId="11" borderId="3" xfId="0" applyNumberFormat="1" applyFont="1" applyFill="1" applyBorder="1" applyAlignment="1" applyProtection="1">
      <alignment horizontal="left"/>
      <protection locked="0"/>
    </xf>
    <xf numFmtId="4" fontId="14" fillId="11" borderId="3" xfId="0" applyNumberFormat="1" applyFont="1" applyFill="1" applyBorder="1" applyProtection="1">
      <protection locked="0"/>
    </xf>
    <xf numFmtId="0" fontId="2" fillId="12" borderId="2" xfId="0" applyFont="1" applyFill="1" applyBorder="1" applyProtection="1">
      <protection locked="0"/>
    </xf>
    <xf numFmtId="0" fontId="2" fillId="12" borderId="3" xfId="0" applyFont="1" applyFill="1" applyBorder="1" applyProtection="1">
      <protection locked="0"/>
    </xf>
    <xf numFmtId="4" fontId="2" fillId="12" borderId="3" xfId="0" applyNumberFormat="1" applyFont="1" applyFill="1" applyBorder="1" applyProtection="1">
      <protection locked="0"/>
    </xf>
    <xf numFmtId="4" fontId="2" fillId="12" borderId="4" xfId="0" applyNumberFormat="1" applyFont="1" applyFill="1" applyBorder="1" applyProtection="1">
      <protection locked="0"/>
    </xf>
    <xf numFmtId="0" fontId="2" fillId="6" borderId="2" xfId="0" applyFont="1" applyFill="1" applyBorder="1" applyProtection="1">
      <protection locked="0"/>
    </xf>
    <xf numFmtId="0" fontId="2" fillId="6" borderId="3" xfId="0" applyFont="1" applyFill="1" applyBorder="1" applyProtection="1">
      <protection locked="0"/>
    </xf>
    <xf numFmtId="4" fontId="13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DB369C-B09F-4396-88F2-654DF3C09CA5}"/>
            </a:ext>
          </a:extLst>
        </xdr:cNvPr>
        <xdr:cNvSpPr txBox="1"/>
      </xdr:nvSpPr>
      <xdr:spPr>
        <a:xfrm>
          <a:off x="10031845" y="63199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57"/>
  <sheetViews>
    <sheetView zoomScale="110" zoomScaleNormal="110" workbookViewId="0">
      <selection activeCell="A37" sqref="A37"/>
    </sheetView>
  </sheetViews>
  <sheetFormatPr defaultColWidth="9.1796875" defaultRowHeight="12.5" x14ac:dyDescent="0.25"/>
  <cols>
    <col min="1" max="1" width="42" style="1" customWidth="1"/>
    <col min="2" max="2" width="10.453125" style="1" bestFit="1" customWidth="1"/>
    <col min="3" max="3" width="11.453125" style="42" customWidth="1"/>
    <col min="4" max="4" width="3.81640625" style="42" customWidth="1"/>
    <col min="5" max="5" width="9.81640625" style="1" bestFit="1" customWidth="1"/>
    <col min="6" max="7" width="9.1796875" style="1" hidden="1" customWidth="1"/>
    <col min="8" max="8" width="10.453125" style="1" hidden="1" customWidth="1"/>
    <col min="9" max="9" width="11.1796875" style="1" hidden="1" customWidth="1"/>
    <col min="10" max="12" width="9.1796875" style="1"/>
    <col min="13" max="13" width="9.453125" style="1" hidden="1" customWidth="1"/>
    <col min="14" max="15" width="0" style="1" hidden="1" customWidth="1"/>
    <col min="16" max="16384" width="9.1796875" style="1"/>
  </cols>
  <sheetData>
    <row r="1" spans="1:9" ht="13" x14ac:dyDescent="0.3">
      <c r="A1" s="2" t="s">
        <v>117</v>
      </c>
    </row>
    <row r="2" spans="1:9" x14ac:dyDescent="0.25">
      <c r="C2" s="42" t="s">
        <v>8</v>
      </c>
      <c r="E2" s="59"/>
      <c r="F2" s="17"/>
      <c r="G2" s="17"/>
      <c r="I2" s="17"/>
    </row>
    <row r="3" spans="1:9" ht="13" x14ac:dyDescent="0.3">
      <c r="A3" s="2" t="s">
        <v>132</v>
      </c>
      <c r="D3" s="1"/>
      <c r="E3" s="58"/>
      <c r="F3" s="17"/>
      <c r="G3" s="17"/>
      <c r="I3" s="17"/>
    </row>
    <row r="4" spans="1:9" x14ac:dyDescent="0.25">
      <c r="A4" s="1" t="s">
        <v>118</v>
      </c>
      <c r="C4" s="6">
        <v>4023.1</v>
      </c>
      <c r="E4" s="60"/>
      <c r="F4" s="17"/>
      <c r="G4" s="17"/>
      <c r="I4" s="17"/>
    </row>
    <row r="5" spans="1:9" ht="13" x14ac:dyDescent="0.3">
      <c r="A5" s="2" t="s">
        <v>93</v>
      </c>
      <c r="C5" s="46">
        <f>SUM(C4:C4)</f>
        <v>4023.1</v>
      </c>
      <c r="D5" s="46"/>
      <c r="E5" s="61"/>
      <c r="F5" s="19"/>
      <c r="G5" s="6"/>
      <c r="I5" s="12"/>
    </row>
    <row r="6" spans="1:9" x14ac:dyDescent="0.25">
      <c r="C6" s="20"/>
      <c r="D6" s="20"/>
      <c r="E6" s="62"/>
      <c r="F6" s="18"/>
      <c r="G6" s="6"/>
    </row>
    <row r="7" spans="1:9" ht="13" x14ac:dyDescent="0.3">
      <c r="A7" s="101" t="s">
        <v>127</v>
      </c>
      <c r="B7" s="102"/>
      <c r="C7" s="103">
        <f>-'Neighbourhood Watch'!D32</f>
        <v>0</v>
      </c>
      <c r="E7" s="60"/>
      <c r="F7" s="18"/>
      <c r="G7" s="6"/>
      <c r="I7" s="6"/>
    </row>
    <row r="8" spans="1:9" x14ac:dyDescent="0.25">
      <c r="C8" s="20"/>
      <c r="D8" s="20"/>
      <c r="E8" s="62"/>
      <c r="F8" s="18"/>
      <c r="G8" s="6"/>
      <c r="I8" s="6"/>
    </row>
    <row r="9" spans="1:9" ht="13" x14ac:dyDescent="0.3">
      <c r="A9" s="2" t="s">
        <v>98</v>
      </c>
      <c r="C9" s="47">
        <f>C5-C7</f>
        <v>4023.1</v>
      </c>
      <c r="D9" s="47"/>
      <c r="E9" s="61"/>
      <c r="F9" s="18"/>
      <c r="G9" s="6"/>
      <c r="I9" s="6"/>
    </row>
    <row r="10" spans="1:9" x14ac:dyDescent="0.25">
      <c r="C10" s="20"/>
      <c r="D10" s="20"/>
      <c r="E10" s="62"/>
      <c r="F10" s="18"/>
      <c r="G10" s="6"/>
      <c r="I10" s="6"/>
    </row>
    <row r="11" spans="1:9" ht="13" x14ac:dyDescent="0.3">
      <c r="A11" s="2" t="s">
        <v>7</v>
      </c>
      <c r="B11" s="2"/>
      <c r="C11" s="44">
        <f>+'Receipts page 3'!J9</f>
        <v>4406.3999999999996</v>
      </c>
      <c r="D11" s="20"/>
      <c r="E11" s="62"/>
      <c r="F11" s="18"/>
      <c r="G11" s="6"/>
      <c r="I11" s="6"/>
    </row>
    <row r="12" spans="1:9" x14ac:dyDescent="0.25">
      <c r="C12" s="20"/>
      <c r="D12" s="20"/>
      <c r="E12" s="62"/>
      <c r="F12" s="18"/>
      <c r="G12" s="6"/>
      <c r="I12" s="6"/>
    </row>
    <row r="13" spans="1:9" ht="13" x14ac:dyDescent="0.3">
      <c r="A13" s="2" t="s">
        <v>105</v>
      </c>
      <c r="C13" s="44">
        <f>SUM(C11:C12)</f>
        <v>4406.3999999999996</v>
      </c>
      <c r="D13" s="20"/>
      <c r="E13" s="62"/>
      <c r="F13" s="18"/>
      <c r="G13" s="6"/>
      <c r="I13" s="6"/>
    </row>
    <row r="14" spans="1:9" x14ac:dyDescent="0.25">
      <c r="C14" s="20"/>
      <c r="D14" s="20"/>
      <c r="E14" s="62"/>
      <c r="F14" s="18"/>
      <c r="G14" s="6"/>
      <c r="I14" s="6"/>
    </row>
    <row r="15" spans="1:9" ht="13" x14ac:dyDescent="0.3">
      <c r="A15" s="2" t="s">
        <v>6</v>
      </c>
      <c r="C15" s="44">
        <f>+'Payments page 2'!Q31</f>
        <v>3276.6499999999992</v>
      </c>
      <c r="D15" s="20"/>
      <c r="E15" s="62"/>
      <c r="F15" s="18"/>
      <c r="G15" s="6"/>
      <c r="I15" s="6"/>
    </row>
    <row r="16" spans="1:9" ht="13" x14ac:dyDescent="0.3">
      <c r="A16" s="2"/>
      <c r="C16" s="44"/>
      <c r="D16" s="44"/>
      <c r="E16" s="62"/>
      <c r="F16" s="18"/>
      <c r="G16" s="6"/>
      <c r="I16" s="6"/>
    </row>
    <row r="17" spans="1:14" x14ac:dyDescent="0.25">
      <c r="A17" s="1" t="s">
        <v>99</v>
      </c>
      <c r="C17" s="55">
        <f>SUM(C9+C13-C15-C16)</f>
        <v>5152.8500000000004</v>
      </c>
      <c r="D17" s="43"/>
      <c r="E17" s="63"/>
      <c r="F17" s="19"/>
      <c r="G17" s="6"/>
      <c r="I17" s="12"/>
      <c r="M17" s="21"/>
    </row>
    <row r="18" spans="1:14" x14ac:dyDescent="0.25">
      <c r="C18" s="20"/>
      <c r="D18" s="20"/>
      <c r="E18" s="62"/>
      <c r="F18" s="18"/>
      <c r="G18" s="6"/>
      <c r="I18" s="6"/>
    </row>
    <row r="19" spans="1:14" x14ac:dyDescent="0.25">
      <c r="A19" s="1" t="s">
        <v>104</v>
      </c>
      <c r="C19" s="20"/>
      <c r="D19" s="20"/>
      <c r="E19" s="62"/>
      <c r="F19" s="18"/>
      <c r="G19" s="6"/>
      <c r="I19" s="6"/>
    </row>
    <row r="20" spans="1:14" x14ac:dyDescent="0.25">
      <c r="C20" s="20"/>
      <c r="D20" s="20"/>
      <c r="E20" s="18"/>
      <c r="F20" s="18"/>
      <c r="G20" s="6"/>
      <c r="I20" s="6"/>
    </row>
    <row r="21" spans="1:14" ht="13" x14ac:dyDescent="0.3">
      <c r="A21" s="1" t="s">
        <v>24</v>
      </c>
      <c r="C21" s="20"/>
      <c r="D21" s="20"/>
      <c r="E21" s="18"/>
      <c r="F21" s="22"/>
      <c r="G21" s="13"/>
      <c r="H21" s="6"/>
      <c r="I21" s="6"/>
    </row>
    <row r="22" spans="1:14" ht="13" x14ac:dyDescent="0.3">
      <c r="A22" s="1" t="s">
        <v>110</v>
      </c>
      <c r="C22" s="45"/>
      <c r="D22" s="45"/>
      <c r="E22" s="18"/>
      <c r="F22" s="22"/>
      <c r="G22" s="13"/>
      <c r="H22" s="6"/>
      <c r="I22" s="6"/>
    </row>
    <row r="23" spans="1:14" ht="13" x14ac:dyDescent="0.3">
      <c r="C23" s="20"/>
      <c r="D23" s="20"/>
      <c r="E23" s="18"/>
      <c r="F23" s="22"/>
      <c r="G23" s="13"/>
      <c r="H23" s="6"/>
      <c r="I23" s="6"/>
    </row>
    <row r="24" spans="1:14" ht="13" x14ac:dyDescent="0.3">
      <c r="A24" s="1" t="s">
        <v>100</v>
      </c>
      <c r="C24" s="55">
        <f>SUM(C17+C21+C22)</f>
        <v>5152.8500000000004</v>
      </c>
      <c r="D24" s="44"/>
      <c r="E24" s="52"/>
      <c r="F24" s="19"/>
      <c r="G24" s="6"/>
      <c r="I24" s="7"/>
      <c r="N24" s="1" t="e">
        <f>SUM(#REF!)</f>
        <v>#REF!</v>
      </c>
    </row>
    <row r="25" spans="1:14" ht="13" x14ac:dyDescent="0.3">
      <c r="C25" s="44"/>
      <c r="D25" s="44"/>
      <c r="E25" s="18"/>
      <c r="F25" s="18"/>
      <c r="G25" s="6"/>
      <c r="I25" s="13"/>
    </row>
    <row r="26" spans="1:14" ht="13" x14ac:dyDescent="0.3">
      <c r="A26" s="1" t="s">
        <v>25</v>
      </c>
      <c r="E26" s="13"/>
      <c r="J26" s="51"/>
    </row>
    <row r="28" spans="1:14" ht="13" x14ac:dyDescent="0.3">
      <c r="A28" s="2" t="s">
        <v>119</v>
      </c>
      <c r="B28" s="2"/>
      <c r="C28" s="47">
        <v>5152.8500000000004</v>
      </c>
      <c r="E28" s="2"/>
      <c r="F28" s="13"/>
      <c r="G28" s="13"/>
    </row>
    <row r="29" spans="1:14" ht="13" x14ac:dyDescent="0.3">
      <c r="A29" s="2"/>
      <c r="K29" s="51"/>
    </row>
    <row r="30" spans="1:14" ht="13" x14ac:dyDescent="0.3">
      <c r="C30" s="54">
        <f>SUM(C28:C29)</f>
        <v>5152.8500000000004</v>
      </c>
      <c r="D30" s="47"/>
      <c r="E30" s="56">
        <f>C30-C24</f>
        <v>0</v>
      </c>
      <c r="J30" s="51"/>
    </row>
    <row r="31" spans="1:14" ht="13" x14ac:dyDescent="0.3">
      <c r="A31" s="2" t="s">
        <v>114</v>
      </c>
      <c r="C31" s="53"/>
    </row>
    <row r="32" spans="1:14" ht="13" x14ac:dyDescent="0.3">
      <c r="A32" s="2" t="s">
        <v>131</v>
      </c>
      <c r="C32" s="75"/>
    </row>
    <row r="33" spans="1:4" ht="13" x14ac:dyDescent="0.3">
      <c r="A33" s="1" t="s">
        <v>112</v>
      </c>
      <c r="C33" s="47">
        <f>+C31+C30+C32</f>
        <v>5152.8500000000004</v>
      </c>
    </row>
    <row r="34" spans="1:4" ht="13" thickBot="1" x14ac:dyDescent="0.3">
      <c r="A34" s="1" t="s">
        <v>130</v>
      </c>
      <c r="C34" s="42">
        <f>'Neighbourhood Watch'!$E$14</f>
        <v>222.42000000000002</v>
      </c>
    </row>
    <row r="35" spans="1:4" ht="13.5" thickBot="1" x14ac:dyDescent="0.35">
      <c r="A35" s="71" t="s">
        <v>113</v>
      </c>
      <c r="B35" s="72"/>
      <c r="C35" s="73">
        <f>C33-C34</f>
        <v>4930.43</v>
      </c>
    </row>
    <row r="37" spans="1:4" ht="15.5" x14ac:dyDescent="0.35">
      <c r="A37" s="99"/>
      <c r="B37" s="100"/>
      <c r="D37" s="74"/>
    </row>
    <row r="38" spans="1:4" ht="14.5" x14ac:dyDescent="0.35">
      <c r="A38" s="2"/>
      <c r="D38" s="74"/>
    </row>
    <row r="39" spans="1:4" ht="14.5" x14ac:dyDescent="0.35">
      <c r="B39" s="48"/>
      <c r="D39" s="74"/>
    </row>
    <row r="40" spans="1:4" ht="14.5" x14ac:dyDescent="0.35">
      <c r="B40" s="6"/>
      <c r="D40" s="74"/>
    </row>
    <row r="41" spans="1:4" ht="14.5" x14ac:dyDescent="0.35">
      <c r="B41" s="6"/>
      <c r="D41" s="74"/>
    </row>
    <row r="42" spans="1:4" ht="14.5" x14ac:dyDescent="0.35">
      <c r="B42" s="6"/>
      <c r="D42" s="74"/>
    </row>
    <row r="43" spans="1:4" ht="14.5" x14ac:dyDescent="0.35">
      <c r="B43" s="6"/>
      <c r="D43" s="74"/>
    </row>
    <row r="44" spans="1:4" ht="14.5" x14ac:dyDescent="0.35">
      <c r="B44" s="6"/>
      <c r="D44" s="74"/>
    </row>
    <row r="45" spans="1:4" ht="14.5" x14ac:dyDescent="0.35">
      <c r="B45" s="6"/>
      <c r="D45" s="74"/>
    </row>
    <row r="46" spans="1:4" ht="14.5" x14ac:dyDescent="0.35">
      <c r="B46" s="6"/>
      <c r="D46" s="74"/>
    </row>
    <row r="47" spans="1:4" ht="15.5" x14ac:dyDescent="0.35">
      <c r="A47" s="99"/>
      <c r="B47" s="140"/>
      <c r="D47" s="74"/>
    </row>
    <row r="48" spans="1:4" x14ac:dyDescent="0.25">
      <c r="A48"/>
      <c r="B48" s="68"/>
      <c r="C48"/>
    </row>
    <row r="49" spans="1:3" ht="14.5" x14ac:dyDescent="0.35">
      <c r="A49" s="74"/>
      <c r="B49" s="74"/>
      <c r="C49"/>
    </row>
    <row r="50" spans="1:3" x14ac:dyDescent="0.25">
      <c r="A50"/>
      <c r="C50"/>
    </row>
    <row r="51" spans="1:3" x14ac:dyDescent="0.25">
      <c r="A51"/>
      <c r="B51" s="68"/>
      <c r="C51"/>
    </row>
    <row r="52" spans="1:3" ht="13" x14ac:dyDescent="0.3">
      <c r="A52"/>
      <c r="B52" s="50"/>
      <c r="C52"/>
    </row>
    <row r="53" spans="1:3" x14ac:dyDescent="0.25">
      <c r="A53"/>
      <c r="B53" s="68"/>
      <c r="C53"/>
    </row>
    <row r="54" spans="1:3" ht="14.5" x14ac:dyDescent="0.35">
      <c r="A54" s="74"/>
      <c r="B54" s="74"/>
      <c r="C54"/>
    </row>
    <row r="55" spans="1:3" x14ac:dyDescent="0.25">
      <c r="A55"/>
      <c r="B55" s="68"/>
    </row>
    <row r="56" spans="1:3" x14ac:dyDescent="0.25">
      <c r="A56"/>
      <c r="B56" s="68"/>
    </row>
    <row r="57" spans="1:3" ht="13" x14ac:dyDescent="0.3">
      <c r="A57"/>
      <c r="B57" s="50"/>
    </row>
  </sheetData>
  <phoneticPr fontId="0" type="noConversion"/>
  <printOptions gridLines="1"/>
  <pageMargins left="0.70866141732283472" right="0.70866141732283472" top="0.35433070866141736" bottom="0.35433070866141736" header="0.31496062992125984" footer="0.31496062992125984"/>
  <pageSetup paperSize="9" orientation="portrait" r:id="rId1"/>
  <headerFooter>
    <oddFooter xml:space="preserve">&amp;LPage 1&amp;RTissington &amp; Lea Hall 
Parish Council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4" workbookViewId="0">
      <selection activeCell="A10" sqref="A10:IV10"/>
    </sheetView>
  </sheetViews>
  <sheetFormatPr defaultColWidth="9.1796875" defaultRowHeight="12.5" x14ac:dyDescent="0.25"/>
  <cols>
    <col min="1" max="1" width="14.54296875" style="1" customWidth="1"/>
    <col min="2" max="2" width="30.453125" style="1" customWidth="1"/>
    <col min="3" max="3" width="15" style="1" customWidth="1"/>
    <col min="4" max="16384" width="9.1796875" style="1"/>
  </cols>
  <sheetData>
    <row r="1" spans="1:6" ht="18" customHeight="1" x14ac:dyDescent="0.3">
      <c r="A1" s="141" t="str">
        <f>+'Summary page 1'!A1</f>
        <v>Tissington &amp; Lea Hall Parish Council - Bank Reconciliation - Summary</v>
      </c>
      <c r="B1" s="141"/>
      <c r="C1" s="141"/>
    </row>
    <row r="2" spans="1:6" ht="18" customHeight="1" x14ac:dyDescent="0.3">
      <c r="A2" s="141" t="e">
        <f>+'Summary page 1'!#REF!</f>
        <v>#REF!</v>
      </c>
      <c r="B2" s="141"/>
      <c r="C2" s="141"/>
    </row>
    <row r="3" spans="1:6" ht="18" customHeight="1" x14ac:dyDescent="0.25"/>
    <row r="4" spans="1:6" ht="13" x14ac:dyDescent="0.3">
      <c r="C4" s="5" t="s">
        <v>8</v>
      </c>
    </row>
    <row r="5" spans="1:6" ht="13" x14ac:dyDescent="0.3">
      <c r="C5" s="5"/>
    </row>
    <row r="6" spans="1:6" ht="18" customHeight="1" x14ac:dyDescent="0.25">
      <c r="A6" s="1" t="s">
        <v>12</v>
      </c>
      <c r="B6" s="1" t="s">
        <v>16</v>
      </c>
      <c r="C6" s="6">
        <f>+'Summary page 1'!C5</f>
        <v>4023.1</v>
      </c>
    </row>
    <row r="7" spans="1:6" ht="18" customHeight="1" x14ac:dyDescent="0.25">
      <c r="B7" s="1" t="s">
        <v>17</v>
      </c>
      <c r="C7" s="6">
        <v>0</v>
      </c>
    </row>
    <row r="8" spans="1:6" ht="18" customHeight="1" x14ac:dyDescent="0.25">
      <c r="B8" s="1" t="s">
        <v>33</v>
      </c>
      <c r="C8" s="6">
        <f>+'Summary page 1'!C7</f>
        <v>0</v>
      </c>
    </row>
    <row r="9" spans="1:6" ht="18" customHeight="1" x14ac:dyDescent="0.25">
      <c r="C9" s="12">
        <f>SUM(C6:C8)</f>
        <v>4023.1</v>
      </c>
    </row>
    <row r="10" spans="1:6" ht="18" customHeight="1" x14ac:dyDescent="0.25">
      <c r="B10" s="1" t="s">
        <v>28</v>
      </c>
      <c r="C10" s="6"/>
    </row>
    <row r="11" spans="1:6" ht="18" customHeight="1" x14ac:dyDescent="0.25">
      <c r="B11" s="1" t="s">
        <v>7</v>
      </c>
      <c r="C11" s="6">
        <f>+'Receipts page 3'!J9</f>
        <v>4406.3999999999996</v>
      </c>
    </row>
    <row r="12" spans="1:6" ht="18" customHeight="1" x14ac:dyDescent="0.25">
      <c r="B12" s="1" t="s">
        <v>6</v>
      </c>
      <c r="C12" s="6">
        <f>-'Payments page 2'!Q31</f>
        <v>-3276.6499999999992</v>
      </c>
    </row>
    <row r="13" spans="1:6" ht="18" customHeight="1" x14ac:dyDescent="0.3">
      <c r="C13" s="7">
        <f>SUM(C9:C12)</f>
        <v>5152.8500000000004</v>
      </c>
      <c r="F13" s="13"/>
    </row>
    <row r="14" spans="1:6" ht="18" customHeight="1" x14ac:dyDescent="0.25">
      <c r="C14" s="6"/>
    </row>
    <row r="15" spans="1:6" ht="18" customHeight="1" x14ac:dyDescent="0.25">
      <c r="C15" s="6"/>
    </row>
    <row r="16" spans="1:6" ht="18" customHeight="1" x14ac:dyDescent="0.25">
      <c r="A16" s="1" t="s">
        <v>13</v>
      </c>
      <c r="B16" s="1" t="s">
        <v>14</v>
      </c>
      <c r="C16" s="6" t="e">
        <f>+C13-C17</f>
        <v>#REF!</v>
      </c>
    </row>
    <row r="17" spans="2:5" ht="18" customHeight="1" x14ac:dyDescent="0.25">
      <c r="B17" s="1" t="s">
        <v>23</v>
      </c>
      <c r="C17" s="6" t="e">
        <f>+#REF!</f>
        <v>#REF!</v>
      </c>
      <c r="E17" s="6"/>
    </row>
    <row r="18" spans="2:5" ht="18" customHeight="1" x14ac:dyDescent="0.25">
      <c r="B18" s="1" t="s">
        <v>15</v>
      </c>
      <c r="C18" s="6">
        <v>0</v>
      </c>
    </row>
    <row r="19" spans="2:5" ht="18" customHeight="1" x14ac:dyDescent="0.25">
      <c r="C19" s="6"/>
    </row>
    <row r="20" spans="2:5" ht="18" customHeight="1" x14ac:dyDescent="0.3">
      <c r="C20" s="7" t="e">
        <f>SUM(C16:C19)</f>
        <v>#REF!</v>
      </c>
    </row>
    <row r="21" spans="2:5" ht="18" customHeight="1" x14ac:dyDescent="0.25"/>
    <row r="22" spans="2:5" x14ac:dyDescent="0.25">
      <c r="C22" s="6" t="e">
        <f>+C20-C13</f>
        <v>#REF!</v>
      </c>
    </row>
  </sheetData>
  <mergeCells count="2">
    <mergeCell ref="A1:C1"/>
    <mergeCell ref="A2:C2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U169"/>
  <sheetViews>
    <sheetView zoomScaleNormal="100" workbookViewId="0">
      <pane ySplit="1" topLeftCell="A20" activePane="bottomLeft" state="frozen"/>
      <selection pane="bottomLeft" activeCell="U23" sqref="U23"/>
    </sheetView>
  </sheetViews>
  <sheetFormatPr defaultColWidth="10" defaultRowHeight="5.9" customHeight="1" x14ac:dyDescent="0.3"/>
  <cols>
    <col min="1" max="1" width="8.1796875" style="86" bestFit="1" customWidth="1"/>
    <col min="2" max="2" width="7.1796875" style="86" bestFit="1" customWidth="1"/>
    <col min="3" max="3" width="23.81640625" style="4" customWidth="1"/>
    <col min="4" max="4" width="8.81640625" style="49" customWidth="1"/>
    <col min="5" max="5" width="6.54296875" style="3" customWidth="1"/>
    <col min="6" max="6" width="8.1796875" style="3" customWidth="1"/>
    <col min="7" max="7" width="9.54296875" style="3" customWidth="1"/>
    <col min="8" max="8" width="7.90625" style="49" bestFit="1" customWidth="1"/>
    <col min="9" max="9" width="8.453125" style="3" customWidth="1"/>
    <col min="10" max="11" width="9" style="3" customWidth="1"/>
    <col min="12" max="12" width="7" style="3" customWidth="1"/>
    <col min="13" max="13" width="7.54296875" style="3" customWidth="1"/>
    <col min="14" max="14" width="7.81640625" style="3" customWidth="1"/>
    <col min="15" max="15" width="9" style="3" customWidth="1"/>
    <col min="16" max="16" width="7.54296875" style="49" customWidth="1"/>
    <col min="17" max="17" width="10.1796875" style="4" customWidth="1"/>
    <col min="18" max="18" width="5.54296875" style="89" customWidth="1"/>
    <col min="19" max="19" width="10.54296875" style="3" customWidth="1"/>
    <col min="20" max="20" width="10" style="1"/>
    <col min="21" max="21" width="10" style="3"/>
    <col min="22" max="26" width="10" style="3" customWidth="1"/>
    <col min="27" max="16384" width="10" style="3"/>
  </cols>
  <sheetData>
    <row r="1" spans="1:21" ht="52" x14ac:dyDescent="0.3">
      <c r="A1" s="77" t="s">
        <v>0</v>
      </c>
      <c r="B1" s="78" t="s">
        <v>1</v>
      </c>
      <c r="C1" s="14" t="s">
        <v>2</v>
      </c>
      <c r="D1" s="79" t="s">
        <v>122</v>
      </c>
      <c r="E1" s="80" t="s">
        <v>115</v>
      </c>
      <c r="F1" s="80" t="s">
        <v>94</v>
      </c>
      <c r="G1" s="80" t="s">
        <v>21</v>
      </c>
      <c r="H1" s="81" t="s">
        <v>19</v>
      </c>
      <c r="I1" s="80" t="s">
        <v>30</v>
      </c>
      <c r="J1" s="80" t="s">
        <v>107</v>
      </c>
      <c r="K1" s="80" t="s">
        <v>108</v>
      </c>
      <c r="L1" s="80" t="s">
        <v>106</v>
      </c>
      <c r="M1" s="80" t="s">
        <v>111</v>
      </c>
      <c r="N1" s="80" t="s">
        <v>109</v>
      </c>
      <c r="O1" s="80" t="s">
        <v>102</v>
      </c>
      <c r="P1" s="81" t="s">
        <v>9</v>
      </c>
      <c r="Q1" s="80" t="s">
        <v>101</v>
      </c>
      <c r="R1" s="88" t="s">
        <v>97</v>
      </c>
      <c r="S1" s="82" t="s">
        <v>10</v>
      </c>
      <c r="T1" s="83"/>
      <c r="U1" s="4"/>
    </row>
    <row r="2" spans="1:21" ht="13.5" customHeight="1" x14ac:dyDescent="0.25">
      <c r="A2" s="76">
        <v>44698</v>
      </c>
      <c r="B2" s="84"/>
      <c r="C2" s="1" t="s">
        <v>134</v>
      </c>
      <c r="E2" s="49"/>
      <c r="F2" s="49"/>
      <c r="G2" s="6">
        <v>160.65</v>
      </c>
      <c r="H2" s="48"/>
      <c r="I2" s="49"/>
      <c r="J2" s="123"/>
      <c r="K2" s="49"/>
      <c r="L2" s="49"/>
      <c r="M2" s="49"/>
      <c r="N2" s="49"/>
      <c r="O2" s="4">
        <f>SUM(D2:N2)</f>
        <v>160.65</v>
      </c>
      <c r="Q2" s="4">
        <f t="shared" ref="Q2:Q12" si="0">SUM(O2:P2)</f>
        <v>160.65</v>
      </c>
      <c r="R2" s="90" t="s">
        <v>147</v>
      </c>
      <c r="S2" s="4">
        <f>Q2</f>
        <v>160.65</v>
      </c>
    </row>
    <row r="3" spans="1:21" ht="13.5" customHeight="1" x14ac:dyDescent="0.25">
      <c r="A3" s="76">
        <v>44698</v>
      </c>
      <c r="B3" s="84"/>
      <c r="C3" s="1" t="s">
        <v>135</v>
      </c>
      <c r="E3" s="49"/>
      <c r="F3" s="49"/>
      <c r="G3" s="49"/>
      <c r="H3" s="6">
        <v>73.599999999999994</v>
      </c>
      <c r="I3" s="49"/>
      <c r="J3" s="48"/>
      <c r="K3" s="49"/>
      <c r="L3" s="48"/>
      <c r="M3" s="49"/>
      <c r="N3" s="123"/>
      <c r="O3" s="4">
        <f t="shared" ref="O3:O19" si="1">SUM(D3:N3)</f>
        <v>73.599999999999994</v>
      </c>
      <c r="Q3" s="4">
        <f t="shared" si="0"/>
        <v>73.599999999999994</v>
      </c>
      <c r="R3" s="90" t="s">
        <v>147</v>
      </c>
      <c r="S3" s="4">
        <f>S2+Q3</f>
        <v>234.25</v>
      </c>
    </row>
    <row r="4" spans="1:21" ht="13.5" customHeight="1" x14ac:dyDescent="0.25">
      <c r="A4" s="76">
        <v>44698</v>
      </c>
      <c r="B4" s="84"/>
      <c r="C4" s="1" t="s">
        <v>136</v>
      </c>
      <c r="E4" s="104"/>
      <c r="F4" s="49"/>
      <c r="G4" s="123"/>
      <c r="H4" s="48"/>
      <c r="I4" s="49"/>
      <c r="J4" s="6">
        <v>25</v>
      </c>
      <c r="K4" s="49"/>
      <c r="L4" s="49"/>
      <c r="M4" s="49"/>
      <c r="N4" s="49"/>
      <c r="O4" s="4">
        <f t="shared" si="1"/>
        <v>25</v>
      </c>
      <c r="Q4" s="4">
        <f t="shared" si="0"/>
        <v>25</v>
      </c>
      <c r="R4" s="90" t="s">
        <v>147</v>
      </c>
      <c r="S4" s="4">
        <f t="shared" ref="S4:S30" si="2">S3+Q4</f>
        <v>259.25</v>
      </c>
    </row>
    <row r="5" spans="1:21" ht="13.5" customHeight="1" x14ac:dyDescent="0.25">
      <c r="A5" s="76">
        <v>44760</v>
      </c>
      <c r="B5" s="84"/>
      <c r="C5" s="1" t="s">
        <v>138</v>
      </c>
      <c r="E5" s="49"/>
      <c r="F5" s="49"/>
      <c r="G5" s="49"/>
      <c r="H5" s="6">
        <v>55.2</v>
      </c>
      <c r="I5" s="49"/>
      <c r="J5" s="123"/>
      <c r="K5" s="49"/>
      <c r="L5" s="49"/>
      <c r="M5" s="49"/>
      <c r="N5" s="49"/>
      <c r="O5" s="4">
        <f>SUM(E5:N5)</f>
        <v>55.2</v>
      </c>
      <c r="Q5" s="4">
        <f t="shared" si="0"/>
        <v>55.2</v>
      </c>
      <c r="R5" s="90" t="s">
        <v>147</v>
      </c>
      <c r="S5" s="4">
        <f t="shared" si="2"/>
        <v>314.45</v>
      </c>
      <c r="T5" s="3"/>
      <c r="U5" s="4"/>
    </row>
    <row r="6" spans="1:21" ht="13.5" customHeight="1" x14ac:dyDescent="0.25">
      <c r="A6" s="76">
        <v>44771</v>
      </c>
      <c r="B6" s="84"/>
      <c r="C6" s="1" t="s">
        <v>139</v>
      </c>
      <c r="E6" s="49"/>
      <c r="F6" s="49"/>
      <c r="G6" s="49"/>
      <c r="H6" s="6">
        <v>73.599999999999994</v>
      </c>
      <c r="I6" s="49"/>
      <c r="J6" s="49"/>
      <c r="K6" s="49"/>
      <c r="L6" s="49"/>
      <c r="M6" s="49"/>
      <c r="N6" s="49"/>
      <c r="O6" s="4">
        <f>SUM(E6:N6)</f>
        <v>73.599999999999994</v>
      </c>
      <c r="Q6" s="4">
        <f t="shared" si="0"/>
        <v>73.599999999999994</v>
      </c>
      <c r="R6" s="90" t="s">
        <v>147</v>
      </c>
      <c r="S6" s="4">
        <f t="shared" si="2"/>
        <v>388.04999999999995</v>
      </c>
      <c r="T6" s="3"/>
      <c r="U6" s="4"/>
    </row>
    <row r="7" spans="1:21" ht="13.5" customHeight="1" x14ac:dyDescent="0.25">
      <c r="A7" s="76">
        <v>44771</v>
      </c>
      <c r="B7" s="84"/>
      <c r="C7" s="1" t="s">
        <v>140</v>
      </c>
      <c r="E7" s="49"/>
      <c r="F7" s="49"/>
      <c r="G7" s="49"/>
      <c r="H7" s="6">
        <v>98.6</v>
      </c>
      <c r="I7" s="49"/>
      <c r="J7" s="48"/>
      <c r="K7" s="49"/>
      <c r="L7" s="49"/>
      <c r="M7" s="49"/>
      <c r="N7" s="49"/>
      <c r="O7" s="4">
        <f>SUM(E7:N7)</f>
        <v>98.6</v>
      </c>
      <c r="Q7" s="4">
        <f t="shared" si="0"/>
        <v>98.6</v>
      </c>
      <c r="R7" s="90" t="s">
        <v>147</v>
      </c>
      <c r="S7" s="4">
        <f t="shared" si="2"/>
        <v>486.65</v>
      </c>
      <c r="T7" s="3"/>
    </row>
    <row r="8" spans="1:21" ht="13.5" customHeight="1" x14ac:dyDescent="0.25">
      <c r="A8" s="76">
        <v>44771</v>
      </c>
      <c r="B8" s="84"/>
      <c r="C8" s="1" t="s">
        <v>141</v>
      </c>
      <c r="E8" s="49"/>
      <c r="F8" s="49"/>
      <c r="G8" s="49"/>
      <c r="H8" s="48"/>
      <c r="I8" s="49"/>
      <c r="J8" s="6">
        <v>7.7</v>
      </c>
      <c r="K8" s="49"/>
      <c r="L8" s="49"/>
      <c r="M8" s="49"/>
      <c r="N8" s="49"/>
      <c r="O8" s="4">
        <f>SUM(E8:N8)</f>
        <v>7.7</v>
      </c>
      <c r="Q8" s="4">
        <f t="shared" si="0"/>
        <v>7.7</v>
      </c>
      <c r="R8" s="90" t="s">
        <v>147</v>
      </c>
      <c r="S8" s="4">
        <f t="shared" si="2"/>
        <v>494.34999999999997</v>
      </c>
      <c r="T8" s="3"/>
    </row>
    <row r="9" spans="1:21" ht="13.5" customHeight="1" x14ac:dyDescent="0.25">
      <c r="A9" s="76">
        <v>44790</v>
      </c>
      <c r="B9" s="84"/>
      <c r="C9" s="1" t="s">
        <v>142</v>
      </c>
      <c r="E9" s="48"/>
      <c r="F9" s="49">
        <v>700</v>
      </c>
      <c r="G9" s="49"/>
      <c r="H9" s="48"/>
      <c r="I9" s="49"/>
      <c r="J9" s="49"/>
      <c r="K9" s="49"/>
      <c r="L9" s="49"/>
      <c r="M9" s="49"/>
      <c r="N9" s="49"/>
      <c r="O9" s="4">
        <f t="shared" si="1"/>
        <v>700</v>
      </c>
      <c r="Q9" s="4">
        <f t="shared" si="0"/>
        <v>700</v>
      </c>
      <c r="R9" s="90" t="s">
        <v>147</v>
      </c>
      <c r="S9" s="4">
        <f t="shared" si="2"/>
        <v>1194.3499999999999</v>
      </c>
      <c r="T9" s="3"/>
    </row>
    <row r="10" spans="1:21" ht="13.5" customHeight="1" x14ac:dyDescent="0.25">
      <c r="A10" s="76">
        <v>44817</v>
      </c>
      <c r="B10" s="84"/>
      <c r="C10" s="1" t="s">
        <v>145</v>
      </c>
      <c r="E10" s="6">
        <v>16</v>
      </c>
      <c r="F10" s="49"/>
      <c r="G10" s="49"/>
      <c r="H10" s="48"/>
      <c r="I10" s="49"/>
      <c r="J10" s="49"/>
      <c r="K10" s="49"/>
      <c r="L10" s="49"/>
      <c r="M10" s="49"/>
      <c r="N10" s="49"/>
      <c r="O10" s="4">
        <f>SUM(E10:N10)</f>
        <v>16</v>
      </c>
      <c r="Q10" s="4">
        <f t="shared" si="0"/>
        <v>16</v>
      </c>
      <c r="R10" s="90" t="s">
        <v>147</v>
      </c>
      <c r="S10" s="4">
        <f t="shared" si="2"/>
        <v>1210.3499999999999</v>
      </c>
      <c r="T10" s="3"/>
    </row>
    <row r="11" spans="1:21" ht="13.5" customHeight="1" x14ac:dyDescent="0.25">
      <c r="A11" s="76">
        <v>44817</v>
      </c>
      <c r="B11" s="84"/>
      <c r="C11" s="1" t="s">
        <v>143</v>
      </c>
      <c r="E11" s="49"/>
      <c r="F11" s="49"/>
      <c r="G11" s="49"/>
      <c r="H11" s="6">
        <v>73.599999999999994</v>
      </c>
      <c r="I11" s="49"/>
      <c r="J11" s="48"/>
      <c r="K11" s="49"/>
      <c r="L11" s="49"/>
      <c r="M11" s="49"/>
      <c r="N11" s="48"/>
      <c r="O11" s="4">
        <f>SUM(E11:N11)</f>
        <v>73.599999999999994</v>
      </c>
      <c r="Q11" s="4">
        <f t="shared" si="0"/>
        <v>73.599999999999994</v>
      </c>
      <c r="R11" s="90" t="s">
        <v>147</v>
      </c>
      <c r="S11" s="4">
        <f t="shared" si="2"/>
        <v>1283.9499999999998</v>
      </c>
      <c r="T11" s="3"/>
    </row>
    <row r="12" spans="1:21" ht="13.5" customHeight="1" x14ac:dyDescent="0.25">
      <c r="A12" s="76">
        <v>44817</v>
      </c>
      <c r="B12" s="84"/>
      <c r="C12" s="1" t="s">
        <v>144</v>
      </c>
      <c r="E12" s="49"/>
      <c r="F12" s="49"/>
      <c r="G12" s="49"/>
      <c r="H12" s="6">
        <v>73.599999999999994</v>
      </c>
      <c r="I12" s="49"/>
      <c r="J12" s="104"/>
      <c r="K12" s="49"/>
      <c r="L12" s="49"/>
      <c r="M12" s="49"/>
      <c r="N12" s="49"/>
      <c r="O12" s="4">
        <f>SUM(E12:N12)</f>
        <v>73.599999999999994</v>
      </c>
      <c r="Q12" s="4">
        <f t="shared" si="0"/>
        <v>73.599999999999994</v>
      </c>
      <c r="R12" s="90" t="s">
        <v>147</v>
      </c>
      <c r="S12" s="4">
        <f t="shared" si="2"/>
        <v>1357.5499999999997</v>
      </c>
      <c r="T12" s="3"/>
    </row>
    <row r="13" spans="1:21" ht="13.5" customHeight="1" x14ac:dyDescent="0.25">
      <c r="A13" s="76">
        <v>44826</v>
      </c>
      <c r="B13" s="84"/>
      <c r="C13" s="1" t="s">
        <v>138</v>
      </c>
      <c r="E13" s="49"/>
      <c r="F13" s="49"/>
      <c r="G13" s="49"/>
      <c r="H13" s="48">
        <v>55.2</v>
      </c>
      <c r="I13" s="49"/>
      <c r="J13" s="48"/>
      <c r="K13" s="49"/>
      <c r="L13" s="49"/>
      <c r="M13" s="49"/>
      <c r="N13" s="49"/>
      <c r="O13" s="4">
        <f t="shared" si="1"/>
        <v>55.2</v>
      </c>
      <c r="Q13" s="4">
        <f t="shared" ref="Q13:Q30" si="3">SUM(O13:P13)</f>
        <v>55.2</v>
      </c>
      <c r="R13" s="90" t="s">
        <v>147</v>
      </c>
      <c r="S13" s="4">
        <f t="shared" si="2"/>
        <v>1412.7499999999998</v>
      </c>
      <c r="T13" s="4"/>
    </row>
    <row r="14" spans="1:21" ht="13.5" customHeight="1" x14ac:dyDescent="0.25">
      <c r="A14" s="76">
        <v>44888</v>
      </c>
      <c r="B14" s="84"/>
      <c r="C14" s="1" t="s">
        <v>150</v>
      </c>
      <c r="E14" s="49"/>
      <c r="F14" s="49"/>
      <c r="G14" s="49"/>
      <c r="H14" s="48"/>
      <c r="I14" s="49"/>
      <c r="J14" s="6">
        <v>60</v>
      </c>
      <c r="K14" s="49"/>
      <c r="L14" s="49"/>
      <c r="M14" s="49"/>
      <c r="N14" s="49"/>
      <c r="O14" s="4">
        <f>SUM(E14:N14)</f>
        <v>60</v>
      </c>
      <c r="Q14" s="4">
        <f t="shared" si="3"/>
        <v>60</v>
      </c>
      <c r="R14" s="90" t="s">
        <v>147</v>
      </c>
      <c r="S14" s="4">
        <f t="shared" si="2"/>
        <v>1472.7499999999998</v>
      </c>
      <c r="T14" s="3"/>
    </row>
    <row r="15" spans="1:21" ht="13.5" customHeight="1" x14ac:dyDescent="0.25">
      <c r="A15" s="76">
        <v>44888</v>
      </c>
      <c r="B15" s="84"/>
      <c r="C15" s="1" t="s">
        <v>148</v>
      </c>
      <c r="E15" s="49"/>
      <c r="F15" s="49"/>
      <c r="G15" s="49"/>
      <c r="H15" s="6">
        <v>98.6</v>
      </c>
      <c r="I15" s="49"/>
      <c r="J15" s="48"/>
      <c r="K15" s="49"/>
      <c r="L15" s="49"/>
      <c r="M15" s="49"/>
      <c r="N15" s="49"/>
      <c r="O15" s="4">
        <f>SUM(E15:N15)</f>
        <v>98.6</v>
      </c>
      <c r="Q15" s="4">
        <f t="shared" si="3"/>
        <v>98.6</v>
      </c>
      <c r="R15" s="90" t="s">
        <v>147</v>
      </c>
      <c r="S15" s="4">
        <f t="shared" si="2"/>
        <v>1571.3499999999997</v>
      </c>
      <c r="T15" s="3"/>
    </row>
    <row r="16" spans="1:21" ht="13.5" customHeight="1" x14ac:dyDescent="0.25">
      <c r="A16" s="76">
        <v>44888</v>
      </c>
      <c r="B16" s="95"/>
      <c r="C16" s="1" t="s">
        <v>149</v>
      </c>
      <c r="E16" s="49"/>
      <c r="F16" s="49"/>
      <c r="G16" s="49"/>
      <c r="H16" s="6">
        <v>73.599999999999994</v>
      </c>
      <c r="I16" s="49"/>
      <c r="J16" s="48"/>
      <c r="K16" s="49"/>
      <c r="L16" s="48"/>
      <c r="M16" s="49"/>
      <c r="N16" s="49"/>
      <c r="O16" s="4">
        <f>SUM(E16:N16)</f>
        <v>73.599999999999994</v>
      </c>
      <c r="Q16" s="4">
        <f t="shared" si="3"/>
        <v>73.599999999999994</v>
      </c>
      <c r="R16" s="90" t="s">
        <v>147</v>
      </c>
      <c r="S16" s="4">
        <f t="shared" si="2"/>
        <v>1644.9499999999996</v>
      </c>
      <c r="T16" s="3"/>
    </row>
    <row r="17" spans="1:20" ht="13.5" customHeight="1" x14ac:dyDescent="0.25">
      <c r="A17" s="76">
        <v>44888</v>
      </c>
      <c r="B17" s="84"/>
      <c r="C17" s="1" t="s">
        <v>145</v>
      </c>
      <c r="E17" s="6">
        <v>16</v>
      </c>
      <c r="F17" s="49"/>
      <c r="G17" s="49"/>
      <c r="H17" s="48"/>
      <c r="I17" s="49"/>
      <c r="J17" s="48"/>
      <c r="K17" s="49"/>
      <c r="L17" s="49"/>
      <c r="M17" s="49"/>
      <c r="N17" s="49"/>
      <c r="O17" s="4">
        <f>SUM(E17:N17)</f>
        <v>16</v>
      </c>
      <c r="Q17" s="4">
        <f t="shared" si="3"/>
        <v>16</v>
      </c>
      <c r="R17" s="90" t="s">
        <v>147</v>
      </c>
      <c r="S17" s="4">
        <f t="shared" si="2"/>
        <v>1660.9499999999996</v>
      </c>
      <c r="T17" s="3"/>
    </row>
    <row r="18" spans="1:20" ht="13.5" customHeight="1" x14ac:dyDescent="0.25">
      <c r="A18" s="76">
        <v>44938</v>
      </c>
      <c r="B18" s="84"/>
      <c r="C18" s="1" t="s">
        <v>138</v>
      </c>
      <c r="E18" s="49"/>
      <c r="F18" s="49"/>
      <c r="G18" s="49"/>
      <c r="H18" s="48">
        <v>69.599999999999994</v>
      </c>
      <c r="I18" s="49"/>
      <c r="J18" s="48"/>
      <c r="K18" s="49"/>
      <c r="L18" s="49"/>
      <c r="M18" s="49"/>
      <c r="N18" s="49"/>
      <c r="O18" s="4">
        <f t="shared" si="1"/>
        <v>69.599999999999994</v>
      </c>
      <c r="Q18" s="4">
        <f t="shared" si="3"/>
        <v>69.599999999999994</v>
      </c>
      <c r="R18" s="90" t="s">
        <v>147</v>
      </c>
      <c r="S18" s="4">
        <f t="shared" si="2"/>
        <v>1730.5499999999995</v>
      </c>
      <c r="T18" s="3"/>
    </row>
    <row r="19" spans="1:20" ht="13.5" customHeight="1" x14ac:dyDescent="0.25">
      <c r="A19" s="76">
        <v>44950</v>
      </c>
      <c r="B19" s="84"/>
      <c r="C19" s="1" t="s">
        <v>158</v>
      </c>
      <c r="D19" s="49">
        <v>500</v>
      </c>
      <c r="E19" s="49"/>
      <c r="F19" s="49"/>
      <c r="G19" s="49"/>
      <c r="H19" s="6"/>
      <c r="I19" s="49"/>
      <c r="J19" s="48"/>
      <c r="K19" s="49"/>
      <c r="L19" s="97"/>
      <c r="M19" s="49"/>
      <c r="N19" s="49"/>
      <c r="O19" s="4">
        <f t="shared" si="1"/>
        <v>500</v>
      </c>
      <c r="Q19" s="4">
        <f t="shared" si="3"/>
        <v>500</v>
      </c>
      <c r="R19" s="90" t="s">
        <v>147</v>
      </c>
      <c r="S19" s="4">
        <f t="shared" si="2"/>
        <v>2230.5499999999993</v>
      </c>
      <c r="T19" s="3"/>
    </row>
    <row r="20" spans="1:20" ht="13.5" customHeight="1" x14ac:dyDescent="0.25">
      <c r="A20" s="76">
        <v>44950</v>
      </c>
      <c r="B20" s="84"/>
      <c r="C20" s="1" t="s">
        <v>156</v>
      </c>
      <c r="E20" s="49"/>
      <c r="F20" s="49"/>
      <c r="G20" s="49"/>
      <c r="H20" s="6">
        <v>124.8</v>
      </c>
      <c r="I20" s="49"/>
      <c r="J20" s="48"/>
      <c r="K20" s="49"/>
      <c r="L20" s="123"/>
      <c r="M20" s="49"/>
      <c r="N20" s="49"/>
      <c r="O20" s="4">
        <f>SUM(E20:N20)</f>
        <v>124.8</v>
      </c>
      <c r="Q20" s="4">
        <f t="shared" si="3"/>
        <v>124.8</v>
      </c>
      <c r="R20" s="90" t="s">
        <v>147</v>
      </c>
      <c r="S20" s="4">
        <f t="shared" si="2"/>
        <v>2355.3499999999995</v>
      </c>
      <c r="T20" s="3"/>
    </row>
    <row r="21" spans="1:20" ht="13.5" customHeight="1" x14ac:dyDescent="0.25">
      <c r="A21" s="76">
        <v>44950</v>
      </c>
      <c r="B21" s="84"/>
      <c r="C21" s="1" t="s">
        <v>157</v>
      </c>
      <c r="E21" s="49"/>
      <c r="F21" s="49"/>
      <c r="G21" s="49"/>
      <c r="H21" s="6">
        <v>105</v>
      </c>
      <c r="I21" s="49"/>
      <c r="J21" s="123"/>
      <c r="K21" s="49"/>
      <c r="L21" s="49"/>
      <c r="M21" s="49"/>
      <c r="N21" s="49"/>
      <c r="O21" s="4">
        <f>SUM(E21:N21)</f>
        <v>105</v>
      </c>
      <c r="Q21" s="4">
        <f t="shared" si="3"/>
        <v>105</v>
      </c>
      <c r="R21" s="90" t="s">
        <v>147</v>
      </c>
      <c r="S21" s="4">
        <f t="shared" si="2"/>
        <v>2460.3499999999995</v>
      </c>
      <c r="T21" s="3"/>
    </row>
    <row r="22" spans="1:20" ht="13.5" customHeight="1" x14ac:dyDescent="0.25">
      <c r="A22" s="76">
        <v>44999</v>
      </c>
      <c r="B22" s="84"/>
      <c r="C22" s="1" t="s">
        <v>145</v>
      </c>
      <c r="E22" s="49"/>
      <c r="F22" s="48">
        <v>500</v>
      </c>
      <c r="G22" s="49"/>
      <c r="H22" s="6"/>
      <c r="I22" s="49"/>
      <c r="J22" s="123"/>
      <c r="K22" s="49"/>
      <c r="L22" s="49"/>
      <c r="M22" s="49"/>
      <c r="N22" s="49"/>
      <c r="O22" s="4">
        <f t="shared" ref="O22:O30" si="4">SUM(E22:N22)</f>
        <v>500</v>
      </c>
      <c r="Q22" s="4">
        <f t="shared" si="3"/>
        <v>500</v>
      </c>
      <c r="R22" s="90" t="s">
        <v>147</v>
      </c>
      <c r="S22" s="4">
        <f t="shared" si="2"/>
        <v>2960.3499999999995</v>
      </c>
      <c r="T22" s="3"/>
    </row>
    <row r="23" spans="1:20" ht="13.5" customHeight="1" x14ac:dyDescent="0.25">
      <c r="A23" s="76">
        <v>44999</v>
      </c>
      <c r="B23" s="84"/>
      <c r="C23" s="1" t="s">
        <v>162</v>
      </c>
      <c r="E23" s="49"/>
      <c r="F23" s="6">
        <v>50</v>
      </c>
      <c r="G23" s="49"/>
      <c r="H23" s="6"/>
      <c r="I23" s="49"/>
      <c r="J23" s="48"/>
      <c r="K23" s="49"/>
      <c r="L23" s="49"/>
      <c r="M23" s="49"/>
      <c r="N23" s="49"/>
      <c r="O23" s="4">
        <f t="shared" si="4"/>
        <v>50</v>
      </c>
      <c r="Q23" s="4">
        <f t="shared" si="3"/>
        <v>50</v>
      </c>
      <c r="R23" s="90" t="s">
        <v>147</v>
      </c>
      <c r="S23" s="4">
        <f t="shared" si="2"/>
        <v>3010.3499999999995</v>
      </c>
      <c r="T23" s="3"/>
    </row>
    <row r="24" spans="1:20" ht="13.5" customHeight="1" x14ac:dyDescent="0.25">
      <c r="A24" s="76">
        <v>44999</v>
      </c>
      <c r="B24" s="84"/>
      <c r="C24" s="1" t="s">
        <v>163</v>
      </c>
      <c r="E24" s="49"/>
      <c r="F24" s="49"/>
      <c r="G24" s="49"/>
      <c r="H24" s="6"/>
      <c r="I24" s="49"/>
      <c r="J24" s="123"/>
      <c r="K24" s="49"/>
      <c r="L24" s="6">
        <v>6</v>
      </c>
      <c r="M24" s="49"/>
      <c r="N24" s="49"/>
      <c r="O24" s="4">
        <f t="shared" si="4"/>
        <v>6</v>
      </c>
      <c r="Q24" s="4">
        <f t="shared" si="3"/>
        <v>6</v>
      </c>
      <c r="R24" s="90" t="s">
        <v>147</v>
      </c>
      <c r="S24" s="4">
        <f t="shared" si="2"/>
        <v>3016.3499999999995</v>
      </c>
      <c r="T24" s="3"/>
    </row>
    <row r="25" spans="1:20" ht="13.5" customHeight="1" x14ac:dyDescent="0.25">
      <c r="A25" s="76">
        <v>44999</v>
      </c>
      <c r="B25" s="84"/>
      <c r="C25" s="1" t="s">
        <v>161</v>
      </c>
      <c r="E25" s="49"/>
      <c r="F25" s="49"/>
      <c r="G25" s="49"/>
      <c r="H25" s="6"/>
      <c r="I25" s="49"/>
      <c r="J25" s="123"/>
      <c r="K25" s="49"/>
      <c r="L25" s="6">
        <v>79.33</v>
      </c>
      <c r="M25" s="49"/>
      <c r="N25" s="49"/>
      <c r="O25" s="4">
        <f t="shared" si="4"/>
        <v>79.33</v>
      </c>
      <c r="Q25" s="4">
        <f t="shared" si="3"/>
        <v>79.33</v>
      </c>
      <c r="R25" s="90" t="s">
        <v>147</v>
      </c>
      <c r="S25" s="4">
        <f t="shared" si="2"/>
        <v>3095.6799999999994</v>
      </c>
      <c r="T25" s="3"/>
    </row>
    <row r="26" spans="1:20" ht="13.5" customHeight="1" x14ac:dyDescent="0.25">
      <c r="A26" s="76">
        <v>44999</v>
      </c>
      <c r="B26" s="84"/>
      <c r="C26" s="1" t="s">
        <v>145</v>
      </c>
      <c r="E26" s="6">
        <v>16</v>
      </c>
      <c r="F26" s="49"/>
      <c r="G26" s="49"/>
      <c r="H26" s="6"/>
      <c r="I26" s="49"/>
      <c r="J26" s="123"/>
      <c r="K26" s="49"/>
      <c r="L26" s="49"/>
      <c r="M26" s="49"/>
      <c r="N26" s="49"/>
      <c r="O26" s="4">
        <f t="shared" si="4"/>
        <v>16</v>
      </c>
      <c r="Q26" s="4">
        <f t="shared" si="3"/>
        <v>16</v>
      </c>
      <c r="R26" s="90" t="s">
        <v>147</v>
      </c>
      <c r="S26" s="4">
        <f t="shared" si="2"/>
        <v>3111.6799999999994</v>
      </c>
      <c r="T26" s="3"/>
    </row>
    <row r="27" spans="1:20" ht="13.5" customHeight="1" x14ac:dyDescent="0.25">
      <c r="A27" s="76">
        <v>44999</v>
      </c>
      <c r="B27" s="84"/>
      <c r="C27" s="1" t="s">
        <v>159</v>
      </c>
      <c r="E27" s="49"/>
      <c r="F27" s="49"/>
      <c r="G27" s="49"/>
      <c r="H27" s="6">
        <v>80</v>
      </c>
      <c r="I27" s="49"/>
      <c r="J27" s="123"/>
      <c r="K27" s="49"/>
      <c r="L27" s="49"/>
      <c r="M27" s="49"/>
      <c r="N27" s="49"/>
      <c r="O27" s="4">
        <f t="shared" si="4"/>
        <v>80</v>
      </c>
      <c r="Q27" s="4">
        <f t="shared" si="3"/>
        <v>80</v>
      </c>
      <c r="R27" s="90" t="s">
        <v>147</v>
      </c>
      <c r="S27" s="4">
        <f t="shared" si="2"/>
        <v>3191.6799999999994</v>
      </c>
      <c r="T27" s="3"/>
    </row>
    <row r="28" spans="1:20" ht="13.5" customHeight="1" x14ac:dyDescent="0.25">
      <c r="A28" s="76">
        <v>44999</v>
      </c>
      <c r="B28" s="84"/>
      <c r="C28" s="1" t="s">
        <v>160</v>
      </c>
      <c r="E28" s="49"/>
      <c r="F28" s="49"/>
      <c r="G28" s="49"/>
      <c r="H28" s="6">
        <v>80</v>
      </c>
      <c r="I28" s="49"/>
      <c r="J28" s="48"/>
      <c r="K28" s="49"/>
      <c r="L28" s="49"/>
      <c r="M28" s="49"/>
      <c r="N28" s="49"/>
      <c r="O28" s="4">
        <f t="shared" si="4"/>
        <v>80</v>
      </c>
      <c r="Q28" s="4">
        <f t="shared" si="3"/>
        <v>80</v>
      </c>
      <c r="R28" s="90" t="s">
        <v>147</v>
      </c>
      <c r="S28" s="4">
        <f t="shared" si="2"/>
        <v>3271.6799999999994</v>
      </c>
      <c r="T28" s="3"/>
    </row>
    <row r="29" spans="1:20" ht="13.5" customHeight="1" x14ac:dyDescent="0.25">
      <c r="A29" s="76">
        <v>44999</v>
      </c>
      <c r="B29" s="84"/>
      <c r="C29" s="1" t="s">
        <v>141</v>
      </c>
      <c r="E29" s="49"/>
      <c r="F29" s="49"/>
      <c r="G29" s="49"/>
      <c r="H29" s="123"/>
      <c r="I29" s="49"/>
      <c r="J29" s="6">
        <v>4.97</v>
      </c>
      <c r="K29" s="49"/>
      <c r="L29" s="49"/>
      <c r="M29" s="49"/>
      <c r="N29" s="49"/>
      <c r="O29" s="4">
        <f t="shared" si="4"/>
        <v>4.97</v>
      </c>
      <c r="Q29" s="4">
        <f t="shared" si="3"/>
        <v>4.97</v>
      </c>
      <c r="R29" s="90" t="s">
        <v>147</v>
      </c>
      <c r="S29" s="4">
        <f t="shared" si="2"/>
        <v>3276.6499999999992</v>
      </c>
      <c r="T29" s="3"/>
    </row>
    <row r="30" spans="1:20" ht="13.5" customHeight="1" thickBot="1" x14ac:dyDescent="0.3">
      <c r="A30" s="76"/>
      <c r="B30" s="84"/>
      <c r="C30" s="3"/>
      <c r="E30" s="49"/>
      <c r="F30" s="49"/>
      <c r="G30" s="49"/>
      <c r="I30" s="49"/>
      <c r="J30" s="48"/>
      <c r="K30" s="49"/>
      <c r="L30" s="49"/>
      <c r="M30" s="49"/>
      <c r="N30" s="49"/>
      <c r="O30" s="4">
        <f t="shared" si="4"/>
        <v>0</v>
      </c>
      <c r="Q30" s="4">
        <f t="shared" si="3"/>
        <v>0</v>
      </c>
      <c r="R30" s="90"/>
      <c r="S30" s="4">
        <f t="shared" si="2"/>
        <v>3276.6499999999992</v>
      </c>
      <c r="T30" s="3"/>
    </row>
    <row r="31" spans="1:20" ht="13.5" customHeight="1" thickBot="1" x14ac:dyDescent="0.35">
      <c r="A31" s="117" t="s">
        <v>151</v>
      </c>
      <c r="B31" s="118"/>
      <c r="C31" s="119"/>
      <c r="D31" s="120">
        <f>SUM(D2:D29)</f>
        <v>500</v>
      </c>
      <c r="E31" s="120">
        <f t="shared" ref="E31:N31" si="5">SUM(E2:E30)</f>
        <v>48</v>
      </c>
      <c r="F31" s="119">
        <f t="shared" si="5"/>
        <v>1250</v>
      </c>
      <c r="G31" s="119">
        <f>SUM(G2:G30)</f>
        <v>160.65</v>
      </c>
      <c r="H31" s="120">
        <f t="shared" si="5"/>
        <v>1135</v>
      </c>
      <c r="I31" s="119">
        <f t="shared" si="5"/>
        <v>0</v>
      </c>
      <c r="J31" s="119">
        <f>SUM(J2:J30)</f>
        <v>97.67</v>
      </c>
      <c r="K31" s="119">
        <f t="shared" si="5"/>
        <v>0</v>
      </c>
      <c r="L31" s="119">
        <f t="shared" si="5"/>
        <v>85.33</v>
      </c>
      <c r="M31" s="119">
        <f t="shared" si="5"/>
        <v>0</v>
      </c>
      <c r="N31" s="121">
        <f t="shared" si="5"/>
        <v>0</v>
      </c>
      <c r="O31" s="4">
        <f>SUM(D31:N31)</f>
        <v>3276.65</v>
      </c>
      <c r="P31" s="49">
        <f>SUM(P2:P30)</f>
        <v>0</v>
      </c>
      <c r="Q31" s="4">
        <f>SUM(Q2:Q30)</f>
        <v>3276.6499999999992</v>
      </c>
      <c r="R31" s="14"/>
      <c r="S31" s="4"/>
      <c r="T31" s="3"/>
    </row>
    <row r="32" spans="1:20" ht="13.5" customHeight="1" thickBot="1" x14ac:dyDescent="0.35">
      <c r="A32" s="130" t="s">
        <v>152</v>
      </c>
      <c r="B32" s="128"/>
      <c r="C32" s="129"/>
      <c r="D32" s="120">
        <v>0</v>
      </c>
      <c r="E32" s="120">
        <v>24</v>
      </c>
      <c r="F32" s="119">
        <v>0</v>
      </c>
      <c r="G32" s="119">
        <v>160.65</v>
      </c>
      <c r="H32" s="120">
        <v>1204.0000000000002</v>
      </c>
      <c r="I32" s="119">
        <v>0</v>
      </c>
      <c r="J32" s="119">
        <v>93.95</v>
      </c>
      <c r="K32" s="119">
        <v>0</v>
      </c>
      <c r="L32" s="119">
        <v>77.09</v>
      </c>
      <c r="M32" s="119">
        <v>0</v>
      </c>
      <c r="N32" s="121">
        <v>2167</v>
      </c>
      <c r="O32" s="4"/>
      <c r="R32" s="14"/>
      <c r="S32" s="4"/>
      <c r="T32" s="3"/>
    </row>
    <row r="33" spans="1:20" ht="13.5" customHeight="1" thickBot="1" x14ac:dyDescent="0.35">
      <c r="A33" s="131" t="s">
        <v>153</v>
      </c>
      <c r="B33" s="132"/>
      <c r="C33" s="133"/>
      <c r="D33" s="120">
        <v>495</v>
      </c>
      <c r="E33" s="120">
        <v>0</v>
      </c>
      <c r="F33" s="120">
        <v>0</v>
      </c>
      <c r="G33" s="120">
        <v>160.65</v>
      </c>
      <c r="H33" s="120">
        <v>980.43000000000006</v>
      </c>
      <c r="I33" s="120">
        <v>0</v>
      </c>
      <c r="J33" s="120">
        <v>95.91</v>
      </c>
      <c r="K33" s="120">
        <v>0</v>
      </c>
      <c r="L33" s="120">
        <v>82.39</v>
      </c>
      <c r="M33" s="120">
        <v>0</v>
      </c>
      <c r="N33" s="120">
        <v>865</v>
      </c>
      <c r="O33" s="4"/>
      <c r="R33" s="14"/>
      <c r="S33" s="4"/>
      <c r="T33" s="3"/>
    </row>
    <row r="34" spans="1:20" ht="13.5" customHeight="1" thickBot="1" x14ac:dyDescent="0.35">
      <c r="A34" s="115" t="s">
        <v>125</v>
      </c>
      <c r="B34" s="116"/>
      <c r="C34" s="107"/>
      <c r="D34" s="107">
        <v>495</v>
      </c>
      <c r="E34" s="107">
        <v>52</v>
      </c>
      <c r="F34" s="107">
        <v>50</v>
      </c>
      <c r="G34" s="107">
        <v>160.65</v>
      </c>
      <c r="H34" s="107">
        <v>1597.5</v>
      </c>
      <c r="I34" s="107">
        <v>0</v>
      </c>
      <c r="J34" s="107">
        <v>116.36</v>
      </c>
      <c r="K34" s="107">
        <v>111.49</v>
      </c>
      <c r="L34" s="107">
        <v>215.69</v>
      </c>
      <c r="M34" s="107">
        <v>0</v>
      </c>
      <c r="N34" s="108">
        <v>0</v>
      </c>
      <c r="O34" s="4"/>
      <c r="S34" s="4"/>
      <c r="T34" s="3"/>
    </row>
    <row r="35" spans="1:20" ht="13.5" hidden="1" customHeight="1" x14ac:dyDescent="0.3">
      <c r="A35" s="87"/>
      <c r="B35" s="85"/>
      <c r="T35" s="3"/>
    </row>
    <row r="36" spans="1:20" ht="13.5" hidden="1" customHeight="1" x14ac:dyDescent="0.3">
      <c r="A36" s="87"/>
      <c r="B36" s="85"/>
      <c r="T36" s="3"/>
    </row>
    <row r="37" spans="1:20" ht="13.5" hidden="1" customHeight="1" x14ac:dyDescent="0.3">
      <c r="A37" s="87"/>
      <c r="B37" s="85"/>
      <c r="J37" s="3" t="s">
        <v>29</v>
      </c>
      <c r="T37" s="3"/>
    </row>
    <row r="38" spans="1:20" ht="13.5" hidden="1" customHeight="1" x14ac:dyDescent="0.3">
      <c r="A38" s="87"/>
      <c r="B38" s="85"/>
      <c r="T38" s="3"/>
    </row>
    <row r="39" spans="1:20" ht="13.5" hidden="1" customHeight="1" x14ac:dyDescent="0.3">
      <c r="A39" s="87"/>
      <c r="B39" s="85"/>
      <c r="T39" s="3"/>
    </row>
    <row r="40" spans="1:20" ht="13.5" hidden="1" customHeight="1" x14ac:dyDescent="0.3">
      <c r="A40" s="87"/>
      <c r="B40" s="85"/>
      <c r="T40" s="3"/>
    </row>
    <row r="41" spans="1:20" ht="13.5" hidden="1" customHeight="1" x14ac:dyDescent="0.3">
      <c r="A41" s="87"/>
      <c r="B41" s="85"/>
      <c r="T41" s="3"/>
    </row>
    <row r="42" spans="1:20" ht="13.5" hidden="1" customHeight="1" x14ac:dyDescent="0.3">
      <c r="A42" s="87"/>
      <c r="B42" s="85"/>
      <c r="T42" s="3"/>
    </row>
    <row r="43" spans="1:20" ht="13.5" hidden="1" customHeight="1" x14ac:dyDescent="0.3">
      <c r="A43" s="87"/>
      <c r="B43" s="85"/>
      <c r="T43" s="3"/>
    </row>
    <row r="44" spans="1:20" ht="13.5" customHeight="1" x14ac:dyDescent="0.3">
      <c r="A44" s="91" t="s">
        <v>121</v>
      </c>
      <c r="B44" s="92"/>
      <c r="C44" s="93"/>
      <c r="D44" s="93">
        <f>900+495</f>
        <v>1395</v>
      </c>
      <c r="E44" s="93">
        <v>30</v>
      </c>
      <c r="F44" s="93">
        <v>105</v>
      </c>
      <c r="G44" s="93">
        <v>160.65</v>
      </c>
      <c r="H44" s="93">
        <v>1719</v>
      </c>
      <c r="I44" s="93"/>
      <c r="J44" s="93">
        <f>20</f>
        <v>20</v>
      </c>
      <c r="K44" s="93"/>
      <c r="L44" s="93">
        <f>6+65.11</f>
        <v>71.11</v>
      </c>
      <c r="M44" s="93"/>
      <c r="N44" s="94">
        <f>454</f>
        <v>454</v>
      </c>
      <c r="O44" s="4"/>
      <c r="T44" s="3"/>
    </row>
    <row r="45" spans="1:20" ht="13" x14ac:dyDescent="0.3">
      <c r="A45" s="87"/>
      <c r="B45" s="85"/>
      <c r="T45" s="3"/>
    </row>
    <row r="46" spans="1:20" ht="5.9" customHeight="1" x14ac:dyDescent="0.3">
      <c r="A46" s="87"/>
      <c r="B46" s="85"/>
      <c r="T46" s="3"/>
    </row>
    <row r="47" spans="1:20" ht="5.9" customHeight="1" x14ac:dyDescent="0.3">
      <c r="A47" s="87"/>
      <c r="B47" s="85"/>
      <c r="T47" s="3"/>
    </row>
    <row r="48" spans="1:20" ht="5.9" customHeight="1" x14ac:dyDescent="0.3">
      <c r="A48" s="87"/>
      <c r="B48" s="85"/>
      <c r="T48" s="3"/>
    </row>
    <row r="49" spans="1:20" ht="5.9" customHeight="1" x14ac:dyDescent="0.3">
      <c r="A49" s="87"/>
      <c r="B49" s="85"/>
      <c r="T49" s="3"/>
    </row>
    <row r="50" spans="1:20" ht="5.9" customHeight="1" x14ac:dyDescent="0.3">
      <c r="A50" s="87"/>
      <c r="B50" s="85"/>
      <c r="T50" s="3"/>
    </row>
    <row r="51" spans="1:20" ht="5.9" customHeight="1" x14ac:dyDescent="0.3">
      <c r="A51" s="87"/>
      <c r="B51" s="85"/>
      <c r="T51" s="3"/>
    </row>
    <row r="52" spans="1:20" ht="5.9" customHeight="1" x14ac:dyDescent="0.3">
      <c r="A52" s="87"/>
      <c r="B52" s="85"/>
      <c r="T52" s="3"/>
    </row>
    <row r="53" spans="1:20" ht="5.9" customHeight="1" x14ac:dyDescent="0.3">
      <c r="A53" s="87"/>
      <c r="B53" s="85"/>
      <c r="T53" s="3"/>
    </row>
    <row r="54" spans="1:20" ht="5.9" customHeight="1" x14ac:dyDescent="0.3">
      <c r="A54" s="87"/>
      <c r="B54" s="85"/>
      <c r="T54" s="3"/>
    </row>
    <row r="55" spans="1:20" ht="5.9" customHeight="1" x14ac:dyDescent="0.3">
      <c r="A55" s="87"/>
      <c r="B55" s="85"/>
      <c r="T55" s="3"/>
    </row>
    <row r="56" spans="1:20" ht="5.9" customHeight="1" x14ac:dyDescent="0.3">
      <c r="A56" s="87"/>
      <c r="B56" s="85"/>
      <c r="T56" s="3"/>
    </row>
    <row r="57" spans="1:20" ht="5.9" customHeight="1" x14ac:dyDescent="0.3">
      <c r="A57" s="87"/>
      <c r="B57" s="85"/>
      <c r="T57" s="3"/>
    </row>
    <row r="58" spans="1:20" ht="5.9" customHeight="1" x14ac:dyDescent="0.3">
      <c r="A58" s="87"/>
      <c r="B58" s="85"/>
      <c r="T58" s="3"/>
    </row>
    <row r="59" spans="1:20" ht="5.9" customHeight="1" x14ac:dyDescent="0.3">
      <c r="A59" s="87"/>
      <c r="B59" s="85"/>
      <c r="T59" s="3"/>
    </row>
    <row r="60" spans="1:20" ht="5.9" customHeight="1" x14ac:dyDescent="0.3">
      <c r="A60" s="87"/>
      <c r="B60" s="85"/>
      <c r="T60" s="3"/>
    </row>
    <row r="61" spans="1:20" ht="5.9" customHeight="1" x14ac:dyDescent="0.3">
      <c r="A61" s="87"/>
      <c r="B61" s="85"/>
      <c r="T61" s="3"/>
    </row>
    <row r="62" spans="1:20" ht="5.9" customHeight="1" x14ac:dyDescent="0.3">
      <c r="A62" s="87"/>
      <c r="B62" s="85"/>
      <c r="T62" s="3"/>
    </row>
    <row r="63" spans="1:20" ht="5.9" customHeight="1" x14ac:dyDescent="0.3">
      <c r="A63" s="87"/>
      <c r="B63" s="85"/>
      <c r="T63" s="3"/>
    </row>
    <row r="64" spans="1:20" ht="5.9" customHeight="1" x14ac:dyDescent="0.3">
      <c r="A64" s="87"/>
      <c r="B64" s="85"/>
      <c r="T64" s="3"/>
    </row>
    <row r="65" spans="1:20" ht="5.9" customHeight="1" x14ac:dyDescent="0.3">
      <c r="A65" s="87"/>
      <c r="B65" s="85"/>
      <c r="T65" s="3"/>
    </row>
    <row r="66" spans="1:20" ht="5.9" customHeight="1" x14ac:dyDescent="0.3">
      <c r="A66" s="87"/>
      <c r="B66" s="85"/>
      <c r="T66" s="3"/>
    </row>
    <row r="67" spans="1:20" ht="5.9" customHeight="1" x14ac:dyDescent="0.3">
      <c r="A67" s="87"/>
      <c r="B67" s="85"/>
      <c r="T67" s="3"/>
    </row>
    <row r="68" spans="1:20" ht="5.9" customHeight="1" x14ac:dyDescent="0.3">
      <c r="A68" s="87"/>
      <c r="B68" s="85"/>
      <c r="T68" s="3"/>
    </row>
    <row r="69" spans="1:20" ht="5.9" customHeight="1" x14ac:dyDescent="0.3">
      <c r="A69" s="87"/>
      <c r="B69" s="85"/>
      <c r="T69" s="3"/>
    </row>
    <row r="70" spans="1:20" ht="5.9" customHeight="1" x14ac:dyDescent="0.3">
      <c r="A70" s="87"/>
      <c r="B70" s="85"/>
      <c r="T70" s="3"/>
    </row>
    <row r="71" spans="1:20" ht="5.9" customHeight="1" x14ac:dyDescent="0.3">
      <c r="A71" s="87"/>
      <c r="B71" s="85"/>
      <c r="T71" s="3"/>
    </row>
    <row r="72" spans="1:20" ht="5.9" customHeight="1" x14ac:dyDescent="0.3">
      <c r="A72" s="87"/>
      <c r="B72" s="85"/>
      <c r="T72" s="3"/>
    </row>
    <row r="73" spans="1:20" ht="5.9" customHeight="1" x14ac:dyDescent="0.3">
      <c r="A73" s="87"/>
      <c r="B73" s="85"/>
      <c r="T73" s="3"/>
    </row>
    <row r="74" spans="1:20" ht="5.9" customHeight="1" x14ac:dyDescent="0.3">
      <c r="A74" s="87"/>
      <c r="B74" s="85"/>
      <c r="T74" s="3"/>
    </row>
    <row r="75" spans="1:20" ht="5.9" customHeight="1" x14ac:dyDescent="0.3">
      <c r="A75" s="87"/>
      <c r="B75" s="85"/>
      <c r="T75" s="3"/>
    </row>
    <row r="76" spans="1:20" ht="5.9" customHeight="1" x14ac:dyDescent="0.3">
      <c r="A76" s="87"/>
      <c r="B76" s="85"/>
      <c r="T76" s="3"/>
    </row>
    <row r="77" spans="1:20" ht="5.9" customHeight="1" x14ac:dyDescent="0.3">
      <c r="A77" s="87"/>
      <c r="B77" s="85"/>
      <c r="T77" s="3"/>
    </row>
    <row r="78" spans="1:20" ht="5.9" customHeight="1" x14ac:dyDescent="0.3">
      <c r="A78" s="87"/>
      <c r="B78" s="85"/>
      <c r="T78" s="3"/>
    </row>
    <row r="79" spans="1:20" ht="5.9" customHeight="1" x14ac:dyDescent="0.3">
      <c r="A79" s="87"/>
      <c r="B79" s="85"/>
      <c r="T79" s="3"/>
    </row>
    <row r="80" spans="1:20" ht="5.9" customHeight="1" x14ac:dyDescent="0.3">
      <c r="A80" s="87"/>
      <c r="B80" s="85"/>
      <c r="T80" s="3"/>
    </row>
    <row r="81" spans="1:20" ht="5.9" customHeight="1" x14ac:dyDescent="0.3">
      <c r="A81" s="87"/>
      <c r="B81" s="85"/>
      <c r="T81" s="3"/>
    </row>
    <row r="82" spans="1:20" ht="5.9" customHeight="1" x14ac:dyDescent="0.3">
      <c r="A82" s="87"/>
      <c r="B82" s="85"/>
      <c r="T82" s="3"/>
    </row>
    <row r="83" spans="1:20" ht="5.9" customHeight="1" x14ac:dyDescent="0.3">
      <c r="A83" s="87"/>
      <c r="B83" s="85"/>
      <c r="T83" s="3"/>
    </row>
    <row r="84" spans="1:20" ht="5.9" customHeight="1" x14ac:dyDescent="0.3">
      <c r="A84" s="87"/>
      <c r="B84" s="85"/>
      <c r="T84" s="3"/>
    </row>
    <row r="85" spans="1:20" ht="5.9" customHeight="1" x14ac:dyDescent="0.3">
      <c r="A85" s="87"/>
      <c r="B85" s="85"/>
      <c r="T85" s="3"/>
    </row>
    <row r="86" spans="1:20" ht="5.9" customHeight="1" x14ac:dyDescent="0.3">
      <c r="A86" s="87"/>
      <c r="B86" s="85"/>
      <c r="T86" s="3"/>
    </row>
    <row r="87" spans="1:20" ht="5.9" customHeight="1" x14ac:dyDescent="0.3">
      <c r="A87" s="87"/>
      <c r="B87" s="85"/>
      <c r="T87" s="3"/>
    </row>
    <row r="88" spans="1:20" ht="5.9" customHeight="1" x14ac:dyDescent="0.3">
      <c r="A88" s="87"/>
      <c r="B88" s="85"/>
      <c r="T88" s="3"/>
    </row>
    <row r="89" spans="1:20" ht="5.9" customHeight="1" x14ac:dyDescent="0.3">
      <c r="A89" s="87"/>
      <c r="B89" s="85"/>
      <c r="T89" s="3"/>
    </row>
    <row r="90" spans="1:20" ht="5.9" customHeight="1" x14ac:dyDescent="0.3">
      <c r="A90" s="87"/>
      <c r="B90" s="85"/>
      <c r="T90" s="3"/>
    </row>
    <row r="91" spans="1:20" ht="5.9" customHeight="1" x14ac:dyDescent="0.3">
      <c r="A91" s="87"/>
      <c r="B91" s="85"/>
      <c r="T91" s="3"/>
    </row>
    <row r="92" spans="1:20" ht="5.9" customHeight="1" x14ac:dyDescent="0.3">
      <c r="A92" s="87"/>
      <c r="B92" s="85"/>
      <c r="T92" s="3"/>
    </row>
    <row r="93" spans="1:20" ht="5.9" customHeight="1" x14ac:dyDescent="0.3">
      <c r="A93" s="87"/>
      <c r="B93" s="85"/>
      <c r="T93" s="3"/>
    </row>
    <row r="94" spans="1:20" ht="5.9" customHeight="1" x14ac:dyDescent="0.3">
      <c r="A94" s="87"/>
      <c r="B94" s="85"/>
      <c r="T94" s="3"/>
    </row>
    <row r="95" spans="1:20" ht="5.9" customHeight="1" x14ac:dyDescent="0.3">
      <c r="A95" s="87"/>
      <c r="B95" s="85"/>
      <c r="T95" s="3"/>
    </row>
    <row r="96" spans="1:20" ht="5.9" customHeight="1" x14ac:dyDescent="0.3">
      <c r="A96" s="87"/>
      <c r="B96" s="85"/>
      <c r="T96" s="3"/>
    </row>
    <row r="97" spans="1:20" ht="5.9" customHeight="1" x14ac:dyDescent="0.3">
      <c r="A97" s="87"/>
      <c r="B97" s="85"/>
      <c r="T97" s="3"/>
    </row>
    <row r="98" spans="1:20" ht="5.9" customHeight="1" x14ac:dyDescent="0.3">
      <c r="A98" s="87"/>
      <c r="B98" s="85"/>
      <c r="T98" s="3"/>
    </row>
    <row r="99" spans="1:20" ht="5.9" customHeight="1" x14ac:dyDescent="0.3">
      <c r="A99" s="87"/>
      <c r="B99" s="85"/>
      <c r="T99" s="3"/>
    </row>
    <row r="100" spans="1:20" ht="5.9" customHeight="1" x14ac:dyDescent="0.3">
      <c r="A100" s="87"/>
      <c r="B100" s="85"/>
      <c r="T100" s="3"/>
    </row>
    <row r="101" spans="1:20" ht="5.9" customHeight="1" x14ac:dyDescent="0.3">
      <c r="A101" s="87"/>
      <c r="B101" s="85"/>
      <c r="T101" s="3"/>
    </row>
    <row r="102" spans="1:20" ht="5.9" customHeight="1" x14ac:dyDescent="0.3">
      <c r="A102" s="87"/>
      <c r="B102" s="85"/>
      <c r="T102" s="3"/>
    </row>
    <row r="103" spans="1:20" ht="5.9" customHeight="1" x14ac:dyDescent="0.3">
      <c r="A103" s="87"/>
      <c r="B103" s="85"/>
      <c r="T103" s="3"/>
    </row>
    <row r="104" spans="1:20" ht="5.9" customHeight="1" x14ac:dyDescent="0.3">
      <c r="A104" s="87"/>
      <c r="B104" s="85"/>
      <c r="T104" s="3"/>
    </row>
    <row r="105" spans="1:20" ht="5.9" customHeight="1" x14ac:dyDescent="0.3">
      <c r="A105" s="87"/>
      <c r="B105" s="85"/>
      <c r="T105" s="3"/>
    </row>
    <row r="106" spans="1:20" ht="5.9" customHeight="1" x14ac:dyDescent="0.3">
      <c r="A106" s="87"/>
      <c r="B106" s="85"/>
      <c r="T106" s="3"/>
    </row>
    <row r="107" spans="1:20" ht="5.9" customHeight="1" x14ac:dyDescent="0.3">
      <c r="A107" s="87"/>
      <c r="B107" s="85"/>
      <c r="T107" s="3"/>
    </row>
    <row r="108" spans="1:20" ht="5.9" customHeight="1" x14ac:dyDescent="0.3">
      <c r="A108" s="87"/>
      <c r="B108" s="85"/>
      <c r="T108" s="3"/>
    </row>
    <row r="109" spans="1:20" ht="5.9" customHeight="1" x14ac:dyDescent="0.3">
      <c r="A109" s="87"/>
      <c r="B109" s="85"/>
      <c r="T109" s="3"/>
    </row>
    <row r="110" spans="1:20" ht="5.9" customHeight="1" x14ac:dyDescent="0.3">
      <c r="A110" s="87"/>
      <c r="T110" s="3"/>
    </row>
    <row r="111" spans="1:20" ht="5.9" customHeight="1" x14ac:dyDescent="0.3">
      <c r="A111" s="87"/>
      <c r="T111" s="3"/>
    </row>
    <row r="112" spans="1:20" ht="5.9" customHeight="1" x14ac:dyDescent="0.3">
      <c r="A112" s="87"/>
      <c r="T112" s="3"/>
    </row>
    <row r="113" spans="1:20" ht="5.9" customHeight="1" x14ac:dyDescent="0.3">
      <c r="A113" s="87"/>
      <c r="T113" s="3"/>
    </row>
    <row r="114" spans="1:20" ht="5.9" customHeight="1" x14ac:dyDescent="0.3">
      <c r="A114" s="87"/>
      <c r="T114" s="3"/>
    </row>
    <row r="115" spans="1:20" ht="5.9" customHeight="1" x14ac:dyDescent="0.3">
      <c r="A115" s="87"/>
      <c r="T115" s="3"/>
    </row>
    <row r="116" spans="1:20" ht="5.9" customHeight="1" x14ac:dyDescent="0.3">
      <c r="A116" s="87"/>
      <c r="T116" s="3"/>
    </row>
    <row r="117" spans="1:20" ht="5.9" customHeight="1" x14ac:dyDescent="0.3">
      <c r="A117" s="87"/>
      <c r="T117" s="3"/>
    </row>
    <row r="118" spans="1:20" ht="5.9" customHeight="1" x14ac:dyDescent="0.3">
      <c r="A118" s="87"/>
      <c r="T118" s="3"/>
    </row>
    <row r="119" spans="1:20" ht="5.9" customHeight="1" x14ac:dyDescent="0.3">
      <c r="A119" s="87"/>
      <c r="T119" s="3"/>
    </row>
    <row r="120" spans="1:20" ht="5.9" customHeight="1" x14ac:dyDescent="0.3">
      <c r="A120" s="87"/>
      <c r="T120" s="3"/>
    </row>
    <row r="121" spans="1:20" ht="5.9" customHeight="1" x14ac:dyDescent="0.3">
      <c r="A121" s="87"/>
      <c r="T121" s="3"/>
    </row>
    <row r="122" spans="1:20" ht="5.9" customHeight="1" x14ac:dyDescent="0.3">
      <c r="A122" s="87"/>
      <c r="T122" s="3"/>
    </row>
    <row r="123" spans="1:20" ht="5.9" customHeight="1" x14ac:dyDescent="0.3">
      <c r="A123" s="87"/>
      <c r="T123" s="3"/>
    </row>
    <row r="124" spans="1:20" ht="5.9" customHeight="1" x14ac:dyDescent="0.3">
      <c r="A124" s="87"/>
      <c r="T124" s="3"/>
    </row>
    <row r="125" spans="1:20" ht="5.9" customHeight="1" x14ac:dyDescent="0.3">
      <c r="A125" s="87"/>
      <c r="T125" s="3"/>
    </row>
    <row r="126" spans="1:20" ht="5.9" customHeight="1" x14ac:dyDescent="0.3">
      <c r="A126" s="87"/>
      <c r="T126" s="3"/>
    </row>
    <row r="127" spans="1:20" ht="5.9" customHeight="1" x14ac:dyDescent="0.3">
      <c r="A127" s="87"/>
      <c r="T127" s="3"/>
    </row>
    <row r="128" spans="1:20" ht="5.9" customHeight="1" x14ac:dyDescent="0.3">
      <c r="A128" s="87"/>
      <c r="T128" s="3"/>
    </row>
    <row r="129" spans="1:20" ht="5.9" customHeight="1" x14ac:dyDescent="0.3">
      <c r="A129" s="87"/>
      <c r="T129" s="3"/>
    </row>
    <row r="130" spans="1:20" ht="5.9" customHeight="1" x14ac:dyDescent="0.3">
      <c r="A130" s="87"/>
      <c r="T130" s="3"/>
    </row>
    <row r="131" spans="1:20" ht="5.9" customHeight="1" x14ac:dyDescent="0.3">
      <c r="A131" s="87"/>
      <c r="T131" s="3"/>
    </row>
    <row r="132" spans="1:20" ht="5.9" customHeight="1" x14ac:dyDescent="0.3">
      <c r="A132" s="87"/>
      <c r="T132" s="3"/>
    </row>
    <row r="133" spans="1:20" ht="5.9" customHeight="1" x14ac:dyDescent="0.3">
      <c r="A133" s="87"/>
      <c r="T133" s="3"/>
    </row>
    <row r="134" spans="1:20" ht="5.9" customHeight="1" x14ac:dyDescent="0.3">
      <c r="A134" s="87"/>
      <c r="T134" s="3"/>
    </row>
    <row r="135" spans="1:20" ht="5.9" customHeight="1" x14ac:dyDescent="0.3">
      <c r="A135" s="87"/>
      <c r="T135" s="3"/>
    </row>
    <row r="136" spans="1:20" ht="5.9" customHeight="1" x14ac:dyDescent="0.3">
      <c r="A136" s="87"/>
      <c r="T136" s="3"/>
    </row>
    <row r="137" spans="1:20" ht="5.9" customHeight="1" x14ac:dyDescent="0.3">
      <c r="A137" s="87"/>
      <c r="T137" s="3"/>
    </row>
    <row r="138" spans="1:20" ht="5.9" customHeight="1" x14ac:dyDescent="0.3">
      <c r="A138" s="87"/>
      <c r="T138" s="3"/>
    </row>
    <row r="139" spans="1:20" ht="5.9" customHeight="1" x14ac:dyDescent="0.3">
      <c r="A139" s="87"/>
      <c r="T139" s="3"/>
    </row>
    <row r="140" spans="1:20" ht="5.9" customHeight="1" x14ac:dyDescent="0.3">
      <c r="A140" s="87"/>
      <c r="T140" s="3"/>
    </row>
    <row r="141" spans="1:20" ht="5.9" customHeight="1" x14ac:dyDescent="0.3">
      <c r="A141" s="87"/>
      <c r="T141" s="3"/>
    </row>
    <row r="142" spans="1:20" ht="5.9" customHeight="1" x14ac:dyDescent="0.3">
      <c r="A142" s="87"/>
      <c r="T142" s="3"/>
    </row>
    <row r="143" spans="1:20" ht="5.9" customHeight="1" x14ac:dyDescent="0.3">
      <c r="A143" s="87"/>
      <c r="T143" s="3"/>
    </row>
    <row r="144" spans="1:20" ht="5.9" customHeight="1" x14ac:dyDescent="0.3">
      <c r="A144" s="87"/>
      <c r="T144" s="3"/>
    </row>
    <row r="145" spans="1:20" ht="5.9" customHeight="1" x14ac:dyDescent="0.3">
      <c r="A145" s="87"/>
      <c r="T145" s="3"/>
    </row>
    <row r="146" spans="1:20" ht="5.9" customHeight="1" x14ac:dyDescent="0.3">
      <c r="A146" s="87"/>
      <c r="T146" s="3"/>
    </row>
    <row r="147" spans="1:20" ht="5.9" customHeight="1" x14ac:dyDescent="0.3">
      <c r="A147" s="87"/>
      <c r="T147" s="3"/>
    </row>
    <row r="148" spans="1:20" ht="5.9" customHeight="1" x14ac:dyDescent="0.3">
      <c r="A148" s="87"/>
      <c r="T148" s="3"/>
    </row>
    <row r="149" spans="1:20" ht="5.9" customHeight="1" x14ac:dyDescent="0.3">
      <c r="A149" s="87"/>
      <c r="T149" s="3"/>
    </row>
    <row r="150" spans="1:20" ht="5.9" customHeight="1" x14ac:dyDescent="0.3">
      <c r="A150" s="87"/>
      <c r="T150" s="3"/>
    </row>
    <row r="151" spans="1:20" ht="5.9" customHeight="1" x14ac:dyDescent="0.3">
      <c r="A151" s="87"/>
      <c r="T151" s="3"/>
    </row>
    <row r="152" spans="1:20" ht="5.9" customHeight="1" x14ac:dyDescent="0.3">
      <c r="A152" s="87"/>
      <c r="T152" s="3"/>
    </row>
    <row r="153" spans="1:20" ht="5.9" customHeight="1" x14ac:dyDescent="0.3">
      <c r="A153" s="87"/>
      <c r="T153" s="3"/>
    </row>
    <row r="154" spans="1:20" ht="5.9" customHeight="1" x14ac:dyDescent="0.3">
      <c r="A154" s="87"/>
      <c r="T154" s="3"/>
    </row>
    <row r="155" spans="1:20" ht="5.9" customHeight="1" x14ac:dyDescent="0.3">
      <c r="A155" s="87"/>
      <c r="T155" s="3"/>
    </row>
    <row r="156" spans="1:20" ht="5.9" customHeight="1" x14ac:dyDescent="0.3">
      <c r="A156" s="87"/>
      <c r="T156" s="3"/>
    </row>
    <row r="157" spans="1:20" ht="5.9" customHeight="1" x14ac:dyDescent="0.3">
      <c r="A157" s="87"/>
      <c r="T157" s="3"/>
    </row>
    <row r="158" spans="1:20" ht="5.9" customHeight="1" x14ac:dyDescent="0.3">
      <c r="A158" s="87"/>
      <c r="T158" s="3"/>
    </row>
    <row r="159" spans="1:20" ht="5.9" customHeight="1" x14ac:dyDescent="0.3">
      <c r="A159" s="87"/>
      <c r="T159" s="3"/>
    </row>
    <row r="160" spans="1:20" ht="5.9" customHeight="1" x14ac:dyDescent="0.3">
      <c r="A160" s="87"/>
      <c r="T160" s="3"/>
    </row>
    <row r="161" spans="1:20" ht="5.9" customHeight="1" x14ac:dyDescent="0.3">
      <c r="A161" s="87"/>
      <c r="T161" s="3"/>
    </row>
    <row r="162" spans="1:20" ht="5.9" customHeight="1" x14ac:dyDescent="0.3">
      <c r="A162" s="87"/>
      <c r="T162" s="3"/>
    </row>
    <row r="163" spans="1:20" ht="5.9" customHeight="1" x14ac:dyDescent="0.3">
      <c r="A163" s="87"/>
      <c r="T163" s="3"/>
    </row>
    <row r="164" spans="1:20" ht="5.9" customHeight="1" x14ac:dyDescent="0.3">
      <c r="A164" s="87"/>
      <c r="T164" s="3"/>
    </row>
    <row r="165" spans="1:20" ht="5.9" customHeight="1" x14ac:dyDescent="0.3">
      <c r="A165" s="87"/>
      <c r="T165" s="3"/>
    </row>
    <row r="166" spans="1:20" ht="5.9" customHeight="1" x14ac:dyDescent="0.3">
      <c r="A166" s="87"/>
      <c r="T166" s="3"/>
    </row>
    <row r="167" spans="1:20" ht="5.9" customHeight="1" x14ac:dyDescent="0.3">
      <c r="A167" s="87"/>
      <c r="T167" s="3"/>
    </row>
    <row r="168" spans="1:20" ht="5.9" customHeight="1" x14ac:dyDescent="0.3">
      <c r="A168" s="87"/>
      <c r="T168" s="3"/>
    </row>
    <row r="169" spans="1:20" ht="5.9" customHeight="1" x14ac:dyDescent="0.3">
      <c r="A169" s="87"/>
      <c r="T169" s="3"/>
    </row>
  </sheetData>
  <phoneticPr fontId="0" type="noConversion"/>
  <printOptions gridLines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Header xml:space="preserve">&amp;C
</oddHeader>
    <oddFooter>&amp;CPage 2&amp;R[Date]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13"/>
  <sheetViews>
    <sheetView tabSelected="1" zoomScaleNormal="100" workbookViewId="0">
      <selection activeCell="I12" sqref="I12"/>
    </sheetView>
  </sheetViews>
  <sheetFormatPr defaultColWidth="9.1796875" defaultRowHeight="13" x14ac:dyDescent="0.3"/>
  <cols>
    <col min="1" max="1" width="10.1796875" style="1" bestFit="1" customWidth="1"/>
    <col min="2" max="2" width="21.90625" style="1" customWidth="1"/>
    <col min="3" max="3" width="9.1796875" style="48" bestFit="1" customWidth="1"/>
    <col min="4" max="4" width="8.1796875" style="48" bestFit="1" customWidth="1"/>
    <col min="5" max="5" width="9.453125" style="48" bestFit="1" customWidth="1"/>
    <col min="6" max="6" width="10.81640625" style="48" bestFit="1" customWidth="1"/>
    <col min="7" max="7" width="8.1796875" style="48" bestFit="1" customWidth="1"/>
    <col min="8" max="8" width="9.1796875" style="48" customWidth="1"/>
    <col min="9" max="9" width="8.1796875" style="48" bestFit="1" customWidth="1"/>
    <col min="10" max="10" width="12.1796875" style="48" customWidth="1"/>
    <col min="11" max="11" width="8.453125" style="2" bestFit="1" customWidth="1"/>
    <col min="12" max="16384" width="9.1796875" style="1"/>
  </cols>
  <sheetData>
    <row r="1" spans="1:12" s="52" customFormat="1" ht="23" x14ac:dyDescent="0.25">
      <c r="A1" s="65" t="s">
        <v>0</v>
      </c>
      <c r="B1" s="65" t="s">
        <v>2</v>
      </c>
      <c r="C1" s="66" t="s">
        <v>5</v>
      </c>
      <c r="D1" s="64" t="s">
        <v>116</v>
      </c>
      <c r="E1" s="66" t="s">
        <v>95</v>
      </c>
      <c r="F1" s="64" t="s">
        <v>96</v>
      </c>
      <c r="G1" s="66" t="s">
        <v>18</v>
      </c>
      <c r="H1" s="64" t="s">
        <v>103</v>
      </c>
      <c r="I1" s="66" t="s">
        <v>3</v>
      </c>
      <c r="J1" s="66" t="s">
        <v>4</v>
      </c>
      <c r="K1" s="67" t="s">
        <v>97</v>
      </c>
    </row>
    <row r="2" spans="1:12" ht="12.5" x14ac:dyDescent="0.25">
      <c r="A2" s="25">
        <v>44678</v>
      </c>
      <c r="B2" s="4" t="s">
        <v>133</v>
      </c>
      <c r="C2" s="4">
        <v>3000</v>
      </c>
      <c r="D2" s="4"/>
      <c r="E2" s="4"/>
      <c r="F2" s="69"/>
      <c r="G2" s="4"/>
      <c r="H2" s="4">
        <f t="shared" ref="H2:H8" si="0">SUM(C2:G2)</f>
        <v>3000</v>
      </c>
      <c r="I2" s="4"/>
      <c r="J2" s="4">
        <f>H2+I2</f>
        <v>3000</v>
      </c>
      <c r="K2" s="57"/>
    </row>
    <row r="3" spans="1:12" ht="12.5" x14ac:dyDescent="0.25">
      <c r="A3" s="16">
        <v>44678</v>
      </c>
      <c r="B3" s="4" t="s">
        <v>133</v>
      </c>
      <c r="C3" s="4"/>
      <c r="D3" s="4"/>
      <c r="E3" s="4"/>
      <c r="F3" s="4">
        <v>500</v>
      </c>
      <c r="G3" s="4"/>
      <c r="H3" s="4">
        <f t="shared" si="0"/>
        <v>500</v>
      </c>
      <c r="I3" s="4"/>
      <c r="J3" s="4">
        <f t="shared" ref="J3:J8" si="1">H3+I3</f>
        <v>500</v>
      </c>
      <c r="K3" s="57"/>
    </row>
    <row r="4" spans="1:12" ht="12.5" x14ac:dyDescent="0.25">
      <c r="A4" s="16">
        <v>44700</v>
      </c>
      <c r="B4" s="4" t="s">
        <v>137</v>
      </c>
      <c r="C4" s="4"/>
      <c r="D4" s="4"/>
      <c r="E4" s="4"/>
      <c r="F4" s="4">
        <v>495</v>
      </c>
      <c r="G4" s="4"/>
      <c r="H4" s="4">
        <f t="shared" si="0"/>
        <v>495</v>
      </c>
      <c r="I4" s="4"/>
      <c r="J4" s="4">
        <f t="shared" si="1"/>
        <v>495</v>
      </c>
      <c r="K4" s="57"/>
      <c r="L4" s="48"/>
    </row>
    <row r="5" spans="1:12" ht="12.5" x14ac:dyDescent="0.25">
      <c r="A5" s="16">
        <v>44806</v>
      </c>
      <c r="B5" s="4" t="s">
        <v>146</v>
      </c>
      <c r="C5" s="4"/>
      <c r="D5" s="4">
        <v>411.4</v>
      </c>
      <c r="E5" s="4"/>
      <c r="F5" s="4"/>
      <c r="G5" s="4"/>
      <c r="H5" s="4">
        <f t="shared" si="0"/>
        <v>411.4</v>
      </c>
      <c r="I5" s="4"/>
      <c r="J5" s="4">
        <f t="shared" si="1"/>
        <v>411.4</v>
      </c>
      <c r="K5" s="57"/>
      <c r="L5" s="48"/>
    </row>
    <row r="6" spans="1:12" ht="12.5" x14ac:dyDescent="0.25">
      <c r="A6" s="16"/>
      <c r="B6" s="4"/>
      <c r="C6" s="4"/>
      <c r="D6" s="4"/>
      <c r="E6" s="4"/>
      <c r="F6" s="4"/>
      <c r="G6" s="4"/>
      <c r="H6" s="4">
        <f t="shared" si="0"/>
        <v>0</v>
      </c>
      <c r="I6" s="4"/>
      <c r="J6" s="4">
        <f t="shared" si="1"/>
        <v>0</v>
      </c>
      <c r="K6" s="57"/>
      <c r="L6" s="48"/>
    </row>
    <row r="7" spans="1:12" ht="12.5" x14ac:dyDescent="0.25">
      <c r="A7" s="16"/>
      <c r="B7" s="3"/>
      <c r="C7" s="4"/>
      <c r="D7" s="4"/>
      <c r="E7" s="4"/>
      <c r="F7" s="4"/>
      <c r="G7" s="4"/>
      <c r="H7" s="4">
        <f t="shared" si="0"/>
        <v>0</v>
      </c>
      <c r="I7" s="4"/>
      <c r="J7" s="4">
        <f t="shared" si="1"/>
        <v>0</v>
      </c>
      <c r="K7" s="57"/>
    </row>
    <row r="8" spans="1:12" thickBot="1" x14ac:dyDescent="0.3">
      <c r="A8" s="16"/>
      <c r="B8" s="3"/>
      <c r="C8" s="4"/>
      <c r="D8" s="4"/>
      <c r="E8" s="4"/>
      <c r="F8" s="4"/>
      <c r="G8" s="4"/>
      <c r="H8" s="4">
        <f t="shared" si="0"/>
        <v>0</v>
      </c>
      <c r="I8" s="4"/>
      <c r="J8" s="4">
        <f t="shared" si="1"/>
        <v>0</v>
      </c>
      <c r="K8" s="57"/>
    </row>
    <row r="9" spans="1:12" ht="13.5" thickBot="1" x14ac:dyDescent="0.35">
      <c r="A9" s="105" t="s">
        <v>154</v>
      </c>
      <c r="B9" s="106"/>
      <c r="C9" s="107">
        <f t="shared" ref="C9:J9" si="2">SUM(C2:C8)</f>
        <v>3000</v>
      </c>
      <c r="D9" s="107">
        <f t="shared" si="2"/>
        <v>411.4</v>
      </c>
      <c r="E9" s="107">
        <f t="shared" si="2"/>
        <v>0</v>
      </c>
      <c r="F9" s="107">
        <f t="shared" si="2"/>
        <v>995</v>
      </c>
      <c r="G9" s="108">
        <f t="shared" si="2"/>
        <v>0</v>
      </c>
      <c r="H9" s="70">
        <f t="shared" si="2"/>
        <v>4406.3999999999996</v>
      </c>
      <c r="I9" s="70">
        <f t="shared" si="2"/>
        <v>0</v>
      </c>
      <c r="J9" s="70">
        <f t="shared" si="2"/>
        <v>4406.3999999999996</v>
      </c>
      <c r="K9" s="14"/>
      <c r="L9" s="6"/>
    </row>
    <row r="10" spans="1:12" ht="13.5" thickBot="1" x14ac:dyDescent="0.35">
      <c r="A10" s="134" t="s">
        <v>155</v>
      </c>
      <c r="B10" s="135"/>
      <c r="C10" s="136">
        <v>2500</v>
      </c>
      <c r="D10" s="136">
        <v>0</v>
      </c>
      <c r="E10" s="136">
        <v>0</v>
      </c>
      <c r="F10" s="136">
        <v>500</v>
      </c>
      <c r="G10" s="137">
        <v>0</v>
      </c>
      <c r="H10" s="14"/>
      <c r="I10" s="14"/>
      <c r="J10" s="14"/>
      <c r="K10" s="14"/>
      <c r="L10" s="6"/>
    </row>
    <row r="11" spans="1:12" ht="13.5" thickBot="1" x14ac:dyDescent="0.35">
      <c r="A11" s="138" t="s">
        <v>124</v>
      </c>
      <c r="B11" s="139"/>
      <c r="C11" s="119">
        <v>2500</v>
      </c>
      <c r="D11" s="119">
        <v>0</v>
      </c>
      <c r="E11" s="119">
        <v>0</v>
      </c>
      <c r="F11" s="119">
        <v>1017.4200000000001</v>
      </c>
      <c r="G11" s="121">
        <v>125</v>
      </c>
      <c r="H11" s="14"/>
      <c r="I11" s="14"/>
      <c r="J11" s="14"/>
      <c r="K11" s="14"/>
      <c r="L11" s="6"/>
    </row>
    <row r="12" spans="1:12" ht="13.5" thickBot="1" x14ac:dyDescent="0.35">
      <c r="A12" s="109" t="s">
        <v>123</v>
      </c>
      <c r="B12" s="110"/>
      <c r="C12" s="111">
        <v>2500</v>
      </c>
      <c r="D12" s="111">
        <v>0</v>
      </c>
      <c r="E12" s="111">
        <v>0</v>
      </c>
      <c r="F12" s="111">
        <v>495</v>
      </c>
      <c r="G12" s="112">
        <v>0</v>
      </c>
    </row>
    <row r="13" spans="1:12" ht="13.5" thickBot="1" x14ac:dyDescent="0.35">
      <c r="A13" s="71" t="s">
        <v>120</v>
      </c>
      <c r="B13" s="72"/>
      <c r="C13" s="113">
        <v>2500</v>
      </c>
      <c r="D13" s="113">
        <v>90.8</v>
      </c>
      <c r="E13" s="113"/>
      <c r="F13" s="113">
        <v>495</v>
      </c>
      <c r="G13" s="114"/>
    </row>
  </sheetData>
  <phoneticPr fontId="0" type="noConversion"/>
  <printOptions gridLines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 xml:space="preserve">&amp;CPage 3&amp;R[Date]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I56"/>
  <sheetViews>
    <sheetView workbookViewId="0">
      <selection activeCell="B9" sqref="B9"/>
    </sheetView>
  </sheetViews>
  <sheetFormatPr defaultColWidth="9.1796875" defaultRowHeight="12.5" x14ac:dyDescent="0.25"/>
  <cols>
    <col min="1" max="1" width="9.90625" style="1" bestFit="1" customWidth="1"/>
    <col min="2" max="2" width="25.26953125" style="1" customWidth="1"/>
    <col min="3" max="3" width="12.7265625" style="1" customWidth="1"/>
    <col min="4" max="4" width="9.1796875" style="48"/>
    <col min="5" max="5" width="11.7265625" style="40" customWidth="1"/>
    <col min="6" max="16384" width="9.1796875" style="1"/>
  </cols>
  <sheetData>
    <row r="1" spans="1:8" ht="13" x14ac:dyDescent="0.3">
      <c r="A1" s="2" t="s">
        <v>126</v>
      </c>
      <c r="B1" s="2"/>
      <c r="C1" s="2"/>
    </row>
    <row r="2" spans="1:8" ht="13" x14ac:dyDescent="0.3">
      <c r="A2" s="122" t="s">
        <v>0</v>
      </c>
      <c r="B2" s="122" t="s">
        <v>2</v>
      </c>
      <c r="C2" s="122" t="s">
        <v>7</v>
      </c>
      <c r="D2" s="50" t="s">
        <v>6</v>
      </c>
      <c r="E2" s="124" t="s">
        <v>128</v>
      </c>
    </row>
    <row r="3" spans="1:8" x14ac:dyDescent="0.25">
      <c r="A3" s="125">
        <v>44270</v>
      </c>
      <c r="B3" s="1" t="s">
        <v>129</v>
      </c>
      <c r="C3" s="48">
        <v>272.42</v>
      </c>
      <c r="E3" s="48">
        <f>C3</f>
        <v>272.42</v>
      </c>
    </row>
    <row r="4" spans="1:8" x14ac:dyDescent="0.25">
      <c r="A4" s="25">
        <v>44999</v>
      </c>
      <c r="B4" s="3" t="s">
        <v>164</v>
      </c>
      <c r="C4" s="126"/>
      <c r="D4" s="48">
        <v>50</v>
      </c>
      <c r="E4" s="49">
        <f>E3+C4-D4</f>
        <v>222.42000000000002</v>
      </c>
      <c r="G4" s="21"/>
      <c r="H4" s="4"/>
    </row>
    <row r="5" spans="1:8" x14ac:dyDescent="0.25">
      <c r="A5" s="4"/>
      <c r="B5" s="3"/>
      <c r="C5" s="126"/>
      <c r="E5" s="49">
        <f t="shared" ref="E5:E14" si="0">E4+C5-D5</f>
        <v>222.42000000000002</v>
      </c>
      <c r="F5" s="6"/>
      <c r="G5" s="21"/>
      <c r="H5" s="4"/>
    </row>
    <row r="6" spans="1:8" x14ac:dyDescent="0.25">
      <c r="A6" s="4"/>
      <c r="B6" s="3"/>
      <c r="C6" s="126"/>
      <c r="E6" s="49">
        <f t="shared" si="0"/>
        <v>222.42000000000002</v>
      </c>
      <c r="F6" s="6"/>
      <c r="G6" s="21"/>
    </row>
    <row r="7" spans="1:8" x14ac:dyDescent="0.25">
      <c r="A7" s="4"/>
      <c r="B7" s="3"/>
      <c r="C7" s="126"/>
      <c r="E7" s="49">
        <f t="shared" si="0"/>
        <v>222.42000000000002</v>
      </c>
      <c r="F7" s="6"/>
      <c r="G7" s="21"/>
    </row>
    <row r="8" spans="1:8" x14ac:dyDescent="0.25">
      <c r="A8" s="4"/>
      <c r="B8" s="3"/>
      <c r="C8" s="126"/>
      <c r="D8" s="49"/>
      <c r="E8" s="49">
        <f t="shared" si="0"/>
        <v>222.42000000000002</v>
      </c>
      <c r="F8" s="4"/>
      <c r="G8" s="21"/>
    </row>
    <row r="9" spans="1:8" x14ac:dyDescent="0.25">
      <c r="A9" s="4"/>
      <c r="B9" s="3"/>
      <c r="C9" s="126"/>
      <c r="D9" s="49"/>
      <c r="E9" s="49">
        <f t="shared" si="0"/>
        <v>222.42000000000002</v>
      </c>
      <c r="F9" s="4"/>
      <c r="G9" s="21"/>
    </row>
    <row r="10" spans="1:8" x14ac:dyDescent="0.25">
      <c r="A10" s="4"/>
      <c r="B10" s="3"/>
      <c r="C10" s="126"/>
      <c r="D10" s="49"/>
      <c r="E10" s="49">
        <f t="shared" si="0"/>
        <v>222.42000000000002</v>
      </c>
      <c r="F10" s="4"/>
      <c r="G10" s="21"/>
    </row>
    <row r="11" spans="1:8" x14ac:dyDescent="0.25">
      <c r="A11" s="4"/>
      <c r="B11" s="3"/>
      <c r="C11" s="126"/>
      <c r="D11" s="49"/>
      <c r="E11" s="49">
        <f t="shared" si="0"/>
        <v>222.42000000000002</v>
      </c>
      <c r="F11" s="4"/>
      <c r="G11" s="21"/>
    </row>
    <row r="12" spans="1:8" x14ac:dyDescent="0.25">
      <c r="A12" s="4"/>
      <c r="B12" s="3"/>
      <c r="C12" s="126"/>
      <c r="D12" s="49"/>
      <c r="E12" s="49">
        <f t="shared" si="0"/>
        <v>222.42000000000002</v>
      </c>
      <c r="F12" s="4"/>
      <c r="G12" s="21"/>
      <c r="H12" s="4"/>
    </row>
    <row r="13" spans="1:8" x14ac:dyDescent="0.25">
      <c r="A13" s="4"/>
      <c r="B13" s="3"/>
      <c r="C13" s="126"/>
      <c r="D13" s="49"/>
      <c r="E13" s="49">
        <f t="shared" si="0"/>
        <v>222.42000000000002</v>
      </c>
      <c r="F13" s="4"/>
      <c r="G13" s="21"/>
    </row>
    <row r="14" spans="1:8" ht="13" x14ac:dyDescent="0.3">
      <c r="A14" s="4"/>
      <c r="B14" s="89" t="s">
        <v>128</v>
      </c>
      <c r="C14" s="9"/>
      <c r="D14" s="49"/>
      <c r="E14" s="127">
        <f t="shared" si="0"/>
        <v>222.42000000000002</v>
      </c>
      <c r="F14" s="4"/>
      <c r="G14" s="21"/>
    </row>
    <row r="15" spans="1:8" x14ac:dyDescent="0.25">
      <c r="A15" s="4"/>
      <c r="B15" s="3"/>
      <c r="C15" s="9"/>
      <c r="D15" s="49"/>
      <c r="E15" s="41"/>
      <c r="F15" s="4"/>
      <c r="G15" s="21"/>
    </row>
    <row r="16" spans="1:8" x14ac:dyDescent="0.25">
      <c r="A16" s="4"/>
      <c r="B16" s="3"/>
      <c r="C16" s="9"/>
      <c r="D16" s="49"/>
      <c r="E16" s="41"/>
      <c r="F16" s="4"/>
      <c r="G16" s="21"/>
    </row>
    <row r="17" spans="1:9" x14ac:dyDescent="0.25">
      <c r="F17" s="6"/>
      <c r="G17" s="6"/>
      <c r="H17" s="6"/>
      <c r="I17" s="6"/>
    </row>
    <row r="18" spans="1:9" x14ac:dyDescent="0.25">
      <c r="F18" s="6"/>
      <c r="G18" s="6"/>
      <c r="H18" s="6"/>
      <c r="I18" s="6"/>
    </row>
    <row r="19" spans="1:9" ht="13" x14ac:dyDescent="0.3">
      <c r="A19" s="2"/>
      <c r="D19" s="96"/>
      <c r="F19" s="6"/>
      <c r="G19" s="6"/>
      <c r="H19" s="6"/>
      <c r="I19" s="6"/>
    </row>
    <row r="20" spans="1:9" x14ac:dyDescent="0.25">
      <c r="D20" s="96"/>
      <c r="E20" s="8"/>
      <c r="F20" s="6"/>
      <c r="G20" s="6"/>
      <c r="H20" s="6"/>
      <c r="I20" s="6"/>
    </row>
    <row r="21" spans="1:9" x14ac:dyDescent="0.25">
      <c r="B21" s="10"/>
      <c r="C21" s="97"/>
      <c r="D21" s="96"/>
      <c r="G21" s="6"/>
      <c r="H21" s="6"/>
      <c r="I21" s="6"/>
    </row>
    <row r="22" spans="1:9" x14ac:dyDescent="0.25">
      <c r="B22" s="10"/>
      <c r="C22" s="97"/>
      <c r="D22" s="96"/>
      <c r="G22" s="4"/>
      <c r="H22" s="6"/>
      <c r="I22" s="6"/>
    </row>
    <row r="23" spans="1:9" x14ac:dyDescent="0.25">
      <c r="B23" s="10"/>
      <c r="C23" s="8"/>
      <c r="D23" s="98"/>
      <c r="G23" s="4"/>
      <c r="H23" s="6"/>
      <c r="I23" s="6"/>
    </row>
    <row r="24" spans="1:9" x14ac:dyDescent="0.25">
      <c r="B24" s="10"/>
      <c r="C24" s="40"/>
      <c r="G24" s="4"/>
      <c r="H24" s="6"/>
      <c r="I24" s="6"/>
    </row>
    <row r="25" spans="1:9" x14ac:dyDescent="0.25">
      <c r="B25" s="10"/>
      <c r="C25" s="40"/>
      <c r="G25" s="4"/>
      <c r="H25" s="6"/>
      <c r="I25" s="6"/>
    </row>
    <row r="26" spans="1:9" x14ac:dyDescent="0.25">
      <c r="B26" s="10"/>
      <c r="C26" s="40"/>
      <c r="G26" s="6"/>
      <c r="H26" s="6"/>
      <c r="I26" s="6"/>
    </row>
    <row r="27" spans="1:9" x14ac:dyDescent="0.25">
      <c r="A27" s="21"/>
      <c r="C27" s="40"/>
    </row>
    <row r="28" spans="1:9" x14ac:dyDescent="0.25">
      <c r="B28" s="26"/>
      <c r="C28" s="4"/>
    </row>
    <row r="29" spans="1:9" x14ac:dyDescent="0.25">
      <c r="B29" s="8"/>
      <c r="C29" s="4"/>
    </row>
    <row r="30" spans="1:9" x14ac:dyDescent="0.25">
      <c r="B30" s="15"/>
      <c r="C30" s="4"/>
    </row>
    <row r="32" spans="1:9" ht="13" x14ac:dyDescent="0.3">
      <c r="D32" s="50">
        <f>SUM(D19:D31)</f>
        <v>0</v>
      </c>
    </row>
    <row r="35" spans="1:5" x14ac:dyDescent="0.25">
      <c r="A35" s="24"/>
      <c r="E35" s="6"/>
    </row>
    <row r="36" spans="1:5" x14ac:dyDescent="0.25">
      <c r="B36" s="8"/>
      <c r="C36" s="4"/>
      <c r="E36" s="6"/>
    </row>
    <row r="37" spans="1:5" x14ac:dyDescent="0.25">
      <c r="A37" s="8"/>
      <c r="B37" s="8"/>
      <c r="C37" s="4"/>
      <c r="E37" s="48"/>
    </row>
    <row r="38" spans="1:5" x14ac:dyDescent="0.25">
      <c r="B38" s="8"/>
      <c r="C38" s="4"/>
      <c r="E38" s="48"/>
    </row>
    <row r="39" spans="1:5" x14ac:dyDescent="0.25">
      <c r="B39" s="8"/>
      <c r="C39" s="4"/>
      <c r="E39" s="48"/>
    </row>
    <row r="40" spans="1:5" x14ac:dyDescent="0.25">
      <c r="B40" s="8"/>
      <c r="C40" s="4"/>
      <c r="E40" s="48"/>
    </row>
    <row r="41" spans="1:5" x14ac:dyDescent="0.25">
      <c r="B41" s="8"/>
      <c r="C41" s="4"/>
      <c r="E41" s="6"/>
    </row>
    <row r="42" spans="1:5" x14ac:dyDescent="0.25">
      <c r="B42" s="8"/>
      <c r="C42" s="4"/>
      <c r="E42" s="6"/>
    </row>
    <row r="43" spans="1:5" x14ac:dyDescent="0.25">
      <c r="B43" s="8"/>
      <c r="C43" s="4"/>
      <c r="E43" s="6"/>
    </row>
    <row r="44" spans="1:5" x14ac:dyDescent="0.25">
      <c r="B44" s="8"/>
      <c r="C44" s="4"/>
      <c r="D44" s="1"/>
      <c r="E44" s="48"/>
    </row>
    <row r="45" spans="1:5" x14ac:dyDescent="0.25">
      <c r="B45" s="8"/>
      <c r="C45" s="4"/>
      <c r="E45" s="48"/>
    </row>
    <row r="46" spans="1:5" x14ac:dyDescent="0.25">
      <c r="B46" s="8"/>
      <c r="C46" s="4"/>
      <c r="E46" s="6"/>
    </row>
    <row r="47" spans="1:5" x14ac:dyDescent="0.25">
      <c r="B47" s="8"/>
      <c r="C47" s="4"/>
      <c r="E47" s="6"/>
    </row>
    <row r="48" spans="1:5" x14ac:dyDescent="0.25">
      <c r="B48" s="8"/>
      <c r="C48" s="4"/>
      <c r="E48" s="6"/>
    </row>
    <row r="49" spans="1:5" x14ac:dyDescent="0.25">
      <c r="B49" s="8"/>
      <c r="C49" s="4"/>
      <c r="E49" s="6"/>
    </row>
    <row r="50" spans="1:5" x14ac:dyDescent="0.25">
      <c r="B50" s="8"/>
      <c r="C50" s="4"/>
      <c r="E50" s="6"/>
    </row>
    <row r="51" spans="1:5" x14ac:dyDescent="0.25">
      <c r="B51" s="8"/>
      <c r="C51" s="4"/>
      <c r="D51" s="1"/>
      <c r="E51" s="6"/>
    </row>
    <row r="52" spans="1:5" x14ac:dyDescent="0.25">
      <c r="B52" s="8"/>
      <c r="C52" s="4"/>
      <c r="D52"/>
      <c r="E52" s="6"/>
    </row>
    <row r="53" spans="1:5" x14ac:dyDescent="0.25">
      <c r="B53" s="8"/>
      <c r="C53" s="4"/>
      <c r="E53" s="12"/>
    </row>
    <row r="54" spans="1:5" x14ac:dyDescent="0.25">
      <c r="A54" s="24"/>
      <c r="E54" s="6"/>
    </row>
    <row r="55" spans="1:5" x14ac:dyDescent="0.25">
      <c r="E55" s="6"/>
    </row>
    <row r="56" spans="1:5" x14ac:dyDescent="0.25">
      <c r="E56" s="12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4&amp;RHulland Ward 
Parish Council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7"/>
  <sheetViews>
    <sheetView workbookViewId="0">
      <selection activeCell="A3" sqref="A3"/>
    </sheetView>
  </sheetViews>
  <sheetFormatPr defaultRowHeight="12.5" x14ac:dyDescent="0.25"/>
  <cols>
    <col min="2" max="2" width="25" customWidth="1"/>
    <col min="3" max="3" width="35" customWidth="1"/>
    <col min="4" max="4" width="31.54296875" customWidth="1"/>
    <col min="5" max="5" width="9.1796875" style="11" customWidth="1"/>
  </cols>
  <sheetData>
    <row r="2" spans="1:5" ht="13" x14ac:dyDescent="0.3">
      <c r="A2" s="2" t="str">
        <f>+'Neighbourhood Watch'!A1:C1</f>
        <v>Neighbourhood Watch</v>
      </c>
    </row>
    <row r="4" spans="1:5" x14ac:dyDescent="0.25">
      <c r="A4" s="24" t="s">
        <v>91</v>
      </c>
    </row>
    <row r="5" spans="1:5" x14ac:dyDescent="0.25">
      <c r="B5" s="8"/>
      <c r="C5" s="4"/>
    </row>
    <row r="6" spans="1:5" x14ac:dyDescent="0.25">
      <c r="A6" s="8"/>
      <c r="B6" s="8">
        <v>101390</v>
      </c>
      <c r="C6" s="4" t="s">
        <v>89</v>
      </c>
      <c r="D6" t="s">
        <v>92</v>
      </c>
      <c r="E6" s="11">
        <v>100</v>
      </c>
    </row>
    <row r="7" spans="1:5" hidden="1" x14ac:dyDescent="0.25">
      <c r="B7" s="8">
        <v>101392</v>
      </c>
      <c r="C7" s="4" t="s">
        <v>53</v>
      </c>
      <c r="E7" s="11">
        <v>33.129999999999995</v>
      </c>
    </row>
    <row r="8" spans="1:5" x14ac:dyDescent="0.25">
      <c r="B8" s="8">
        <v>101393</v>
      </c>
      <c r="C8" s="4" t="s">
        <v>90</v>
      </c>
      <c r="D8" t="s">
        <v>88</v>
      </c>
      <c r="E8" s="11">
        <v>108.67999999999999</v>
      </c>
    </row>
    <row r="9" spans="1:5" x14ac:dyDescent="0.25">
      <c r="B9" s="8">
        <v>101394</v>
      </c>
      <c r="C9" s="4" t="s">
        <v>11</v>
      </c>
      <c r="D9" t="s">
        <v>87</v>
      </c>
      <c r="E9" s="11">
        <v>440.68</v>
      </c>
    </row>
    <row r="10" spans="1:5" x14ac:dyDescent="0.25">
      <c r="B10" s="8">
        <v>101395</v>
      </c>
      <c r="C10" s="4" t="s">
        <v>54</v>
      </c>
      <c r="D10" t="s">
        <v>87</v>
      </c>
      <c r="E10" s="11">
        <v>867.29</v>
      </c>
    </row>
    <row r="11" spans="1:5" x14ac:dyDescent="0.25">
      <c r="B11" s="15">
        <v>101396</v>
      </c>
      <c r="C11" s="4" t="s">
        <v>52</v>
      </c>
      <c r="D11" t="s">
        <v>87</v>
      </c>
      <c r="E11" s="11">
        <v>70.11999999999999</v>
      </c>
    </row>
    <row r="12" spans="1:5" x14ac:dyDescent="0.25">
      <c r="B12" s="15"/>
      <c r="C12" s="4"/>
    </row>
    <row r="13" spans="1:5" x14ac:dyDescent="0.25">
      <c r="B13" s="8"/>
      <c r="C13" s="4"/>
    </row>
    <row r="14" spans="1:5" x14ac:dyDescent="0.25">
      <c r="B14" s="8"/>
      <c r="C14" s="4"/>
      <c r="E14" s="23">
        <f>SUM(E5:E13)</f>
        <v>1619.8999999999999</v>
      </c>
    </row>
    <row r="15" spans="1:5" x14ac:dyDescent="0.25">
      <c r="A15" s="24" t="s">
        <v>27</v>
      </c>
    </row>
    <row r="16" spans="1:5" x14ac:dyDescent="0.25">
      <c r="A16" s="1"/>
    </row>
    <row r="17" spans="5:5" x14ac:dyDescent="0.25">
      <c r="E17" s="23">
        <f>+E16+E14</f>
        <v>1619.8999999999999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&amp;CPage 5&amp;RHeath and Holmewood Parish Council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0"/>
  <sheetViews>
    <sheetView topLeftCell="A2" workbookViewId="0">
      <selection activeCell="B21" sqref="B21"/>
    </sheetView>
  </sheetViews>
  <sheetFormatPr defaultRowHeight="12.5" x14ac:dyDescent="0.25"/>
  <cols>
    <col min="1" max="1" width="22.453125" customWidth="1"/>
    <col min="2" max="4" width="13" customWidth="1"/>
  </cols>
  <sheetData>
    <row r="1" spans="1:4" ht="13" x14ac:dyDescent="0.3">
      <c r="A1" s="2" t="s">
        <v>35</v>
      </c>
    </row>
    <row r="2" spans="1:4" ht="13" x14ac:dyDescent="0.3">
      <c r="A2" s="2"/>
    </row>
    <row r="3" spans="1:4" ht="13" x14ac:dyDescent="0.3">
      <c r="A3" s="2" t="s">
        <v>34</v>
      </c>
    </row>
    <row r="5" spans="1:4" x14ac:dyDescent="0.25">
      <c r="A5" s="24" t="s">
        <v>26</v>
      </c>
    </row>
    <row r="6" spans="1:4" x14ac:dyDescent="0.25">
      <c r="B6" s="17" t="s">
        <v>38</v>
      </c>
      <c r="C6" s="17" t="s">
        <v>39</v>
      </c>
      <c r="D6" s="17" t="s">
        <v>40</v>
      </c>
    </row>
    <row r="7" spans="1:4" ht="25" x14ac:dyDescent="0.25">
      <c r="B7" s="28" t="s">
        <v>42</v>
      </c>
      <c r="C7" s="28" t="s">
        <v>43</v>
      </c>
      <c r="D7" s="28" t="s">
        <v>41</v>
      </c>
    </row>
    <row r="8" spans="1:4" x14ac:dyDescent="0.25">
      <c r="B8" s="28"/>
      <c r="C8" s="28"/>
      <c r="D8" s="28"/>
    </row>
    <row r="9" spans="1:4" x14ac:dyDescent="0.25">
      <c r="A9" s="1" t="s">
        <v>36</v>
      </c>
      <c r="B9" s="29">
        <v>10</v>
      </c>
      <c r="C9" s="29">
        <v>15</v>
      </c>
      <c r="D9" s="29">
        <v>30</v>
      </c>
    </row>
    <row r="10" spans="1:4" x14ac:dyDescent="0.25">
      <c r="A10" s="1" t="s">
        <v>37</v>
      </c>
      <c r="B10" s="29">
        <v>2</v>
      </c>
      <c r="C10" s="29">
        <v>2.5</v>
      </c>
      <c r="D10" s="29">
        <v>5</v>
      </c>
    </row>
    <row r="12" spans="1:4" x14ac:dyDescent="0.25">
      <c r="A12" s="24" t="s">
        <v>44</v>
      </c>
    </row>
    <row r="13" spans="1:4" ht="25" x14ac:dyDescent="0.25">
      <c r="B13" s="28" t="s">
        <v>47</v>
      </c>
      <c r="C13" s="28" t="s">
        <v>48</v>
      </c>
      <c r="D13" s="28" t="s">
        <v>49</v>
      </c>
    </row>
    <row r="15" spans="1:4" x14ac:dyDescent="0.25">
      <c r="A15" s="1" t="s">
        <v>45</v>
      </c>
      <c r="B15" s="29">
        <v>15</v>
      </c>
      <c r="C15" s="29">
        <v>15</v>
      </c>
      <c r="D15" s="29">
        <v>10</v>
      </c>
    </row>
    <row r="16" spans="1:4" x14ac:dyDescent="0.25">
      <c r="A16" s="1" t="s">
        <v>46</v>
      </c>
      <c r="B16" s="29">
        <v>15</v>
      </c>
      <c r="C16" s="29">
        <v>17</v>
      </c>
      <c r="D16" s="29">
        <v>15</v>
      </c>
    </row>
    <row r="18" spans="1:2" x14ac:dyDescent="0.25">
      <c r="A18" s="24" t="s">
        <v>50</v>
      </c>
    </row>
    <row r="20" spans="1:2" x14ac:dyDescent="0.25">
      <c r="A20" s="1" t="s">
        <v>51</v>
      </c>
      <c r="B20" s="30">
        <v>525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8&amp;R&amp;D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5"/>
  <sheetViews>
    <sheetView workbookViewId="0">
      <selection activeCell="A18" sqref="A18"/>
    </sheetView>
  </sheetViews>
  <sheetFormatPr defaultRowHeight="12.5" x14ac:dyDescent="0.25"/>
  <cols>
    <col min="1" max="1" width="23.1796875" customWidth="1"/>
    <col min="2" max="2" width="15.453125" customWidth="1"/>
    <col min="3" max="3" width="16.1796875" customWidth="1"/>
    <col min="4" max="4" width="9.1796875" style="27" customWidth="1"/>
    <col min="7" max="7" width="11.54296875" customWidth="1"/>
    <col min="8" max="8" width="10.1796875" bestFit="1" customWidth="1"/>
    <col min="11" max="11" width="12.453125" customWidth="1"/>
  </cols>
  <sheetData>
    <row r="1" spans="1:14" ht="13" x14ac:dyDescent="0.3">
      <c r="A1" s="2" t="s">
        <v>20</v>
      </c>
    </row>
    <row r="2" spans="1:14" x14ac:dyDescent="0.25">
      <c r="A2" s="1" t="s">
        <v>34</v>
      </c>
    </row>
    <row r="4" spans="1:14" x14ac:dyDescent="0.25">
      <c r="A4" t="s">
        <v>50</v>
      </c>
    </row>
    <row r="5" spans="1:14" ht="26" x14ac:dyDescent="0.3">
      <c r="A5" s="2" t="s">
        <v>59</v>
      </c>
      <c r="B5" s="2" t="s">
        <v>58</v>
      </c>
      <c r="C5" s="2" t="s">
        <v>56</v>
      </c>
      <c r="D5" s="32" t="s">
        <v>60</v>
      </c>
      <c r="E5" s="32" t="s">
        <v>61</v>
      </c>
      <c r="F5" s="32"/>
      <c r="G5" s="33" t="s">
        <v>62</v>
      </c>
      <c r="H5" s="33" t="s">
        <v>63</v>
      </c>
      <c r="I5" s="33" t="s">
        <v>71</v>
      </c>
      <c r="J5" s="33" t="s">
        <v>64</v>
      </c>
      <c r="K5" s="31"/>
    </row>
    <row r="6" spans="1:14" x14ac:dyDescent="0.25">
      <c r="A6" s="1" t="s">
        <v>65</v>
      </c>
      <c r="B6" s="1" t="s">
        <v>68</v>
      </c>
      <c r="C6" t="s">
        <v>57</v>
      </c>
      <c r="D6" s="34" t="s">
        <v>32</v>
      </c>
      <c r="E6" s="11">
        <v>525</v>
      </c>
      <c r="F6" s="11"/>
      <c r="G6" t="s">
        <v>83</v>
      </c>
      <c r="H6" s="38" t="s">
        <v>86</v>
      </c>
      <c r="I6">
        <v>525</v>
      </c>
    </row>
    <row r="7" spans="1:14" x14ac:dyDescent="0.25">
      <c r="A7" s="1" t="s">
        <v>66</v>
      </c>
      <c r="B7" s="1" t="s">
        <v>68</v>
      </c>
      <c r="C7" s="1" t="s">
        <v>57</v>
      </c>
      <c r="D7" s="34" t="s">
        <v>32</v>
      </c>
      <c r="E7" s="11">
        <v>525</v>
      </c>
      <c r="F7" s="11"/>
      <c r="G7" t="s">
        <v>84</v>
      </c>
      <c r="H7" s="39">
        <v>41153</v>
      </c>
      <c r="I7">
        <v>525</v>
      </c>
    </row>
    <row r="8" spans="1:14" x14ac:dyDescent="0.25">
      <c r="A8" s="1" t="s">
        <v>67</v>
      </c>
      <c r="B8" s="1" t="s">
        <v>55</v>
      </c>
      <c r="C8" s="1" t="s">
        <v>57</v>
      </c>
      <c r="D8" s="34" t="s">
        <v>32</v>
      </c>
      <c r="E8" s="11">
        <v>525</v>
      </c>
      <c r="F8" s="11"/>
      <c r="G8" t="s">
        <v>85</v>
      </c>
      <c r="H8" s="39">
        <v>41153</v>
      </c>
      <c r="I8">
        <v>525</v>
      </c>
    </row>
    <row r="9" spans="1:14" x14ac:dyDescent="0.25">
      <c r="E9" s="11"/>
      <c r="F9" s="11"/>
    </row>
    <row r="10" spans="1:14" x14ac:dyDescent="0.25">
      <c r="E10" s="11"/>
      <c r="F10" s="11"/>
    </row>
    <row r="11" spans="1:14" x14ac:dyDescent="0.25">
      <c r="A11" s="1" t="s">
        <v>44</v>
      </c>
      <c r="E11" s="11"/>
      <c r="F11" s="11"/>
    </row>
    <row r="12" spans="1:14" ht="39" x14ac:dyDescent="0.3">
      <c r="A12" s="2" t="s">
        <v>59</v>
      </c>
      <c r="B12" s="2" t="s">
        <v>58</v>
      </c>
      <c r="C12" s="2" t="s">
        <v>56</v>
      </c>
      <c r="D12" s="32" t="s">
        <v>60</v>
      </c>
      <c r="E12" s="32" t="s">
        <v>61</v>
      </c>
      <c r="F12" s="32" t="s">
        <v>70</v>
      </c>
      <c r="G12" s="33" t="s">
        <v>62</v>
      </c>
      <c r="H12" s="33" t="s">
        <v>63</v>
      </c>
      <c r="I12" s="33" t="s">
        <v>71</v>
      </c>
      <c r="J12" s="33" t="s">
        <v>64</v>
      </c>
      <c r="K12" s="33" t="s">
        <v>77</v>
      </c>
      <c r="L12" s="33" t="s">
        <v>73</v>
      </c>
      <c r="N12" s="33" t="s">
        <v>31</v>
      </c>
    </row>
    <row r="13" spans="1:14" x14ac:dyDescent="0.25">
      <c r="A13" s="1" t="s">
        <v>22</v>
      </c>
      <c r="B13" s="1" t="s">
        <v>69</v>
      </c>
      <c r="C13" s="1" t="s">
        <v>72</v>
      </c>
      <c r="D13" s="36">
        <v>15</v>
      </c>
      <c r="E13" s="11"/>
      <c r="F13" s="11">
        <v>10</v>
      </c>
      <c r="L13" s="35" t="s">
        <v>74</v>
      </c>
      <c r="M13" s="1" t="s">
        <v>75</v>
      </c>
      <c r="N13" s="1" t="s">
        <v>76</v>
      </c>
    </row>
    <row r="14" spans="1:14" x14ac:dyDescent="0.25">
      <c r="A14" s="1" t="s">
        <v>78</v>
      </c>
      <c r="B14" s="1" t="s">
        <v>69</v>
      </c>
      <c r="C14" s="1" t="s">
        <v>80</v>
      </c>
      <c r="D14" s="36">
        <v>15</v>
      </c>
      <c r="E14" s="11"/>
      <c r="F14" s="37" t="s">
        <v>32</v>
      </c>
      <c r="L14">
        <v>15</v>
      </c>
      <c r="M14" s="1" t="s">
        <v>75</v>
      </c>
    </row>
    <row r="15" spans="1:14" x14ac:dyDescent="0.25">
      <c r="A15" s="1" t="s">
        <v>79</v>
      </c>
      <c r="B15" s="1" t="s">
        <v>69</v>
      </c>
      <c r="C15" s="1" t="s">
        <v>80</v>
      </c>
      <c r="D15" s="36">
        <v>15</v>
      </c>
      <c r="E15" s="11"/>
      <c r="F15" s="37" t="s">
        <v>32</v>
      </c>
      <c r="L15">
        <v>16</v>
      </c>
      <c r="M15" s="1" t="s">
        <v>75</v>
      </c>
    </row>
    <row r="16" spans="1:14" x14ac:dyDescent="0.25">
      <c r="A16" s="1" t="s">
        <v>81</v>
      </c>
      <c r="B16" s="1" t="s">
        <v>69</v>
      </c>
      <c r="C16" s="1" t="s">
        <v>82</v>
      </c>
      <c r="D16" s="36">
        <v>17</v>
      </c>
      <c r="E16" s="11"/>
      <c r="F16" s="37" t="s">
        <v>32</v>
      </c>
      <c r="L16">
        <v>4</v>
      </c>
    </row>
    <row r="17" spans="5:6" x14ac:dyDescent="0.25">
      <c r="E17" s="11"/>
      <c r="F17" s="11"/>
    </row>
    <row r="18" spans="5:6" x14ac:dyDescent="0.25">
      <c r="E18" s="11"/>
      <c r="F18" s="11"/>
    </row>
    <row r="19" spans="5:6" x14ac:dyDescent="0.25">
      <c r="E19" s="11"/>
      <c r="F19" s="11"/>
    </row>
    <row r="20" spans="5:6" x14ac:dyDescent="0.25">
      <c r="E20" s="11"/>
      <c r="F20" s="11"/>
    </row>
    <row r="21" spans="5:6" x14ac:dyDescent="0.25">
      <c r="E21" s="11"/>
      <c r="F21" s="11"/>
    </row>
    <row r="22" spans="5:6" x14ac:dyDescent="0.25">
      <c r="E22" s="11"/>
      <c r="F22" s="11"/>
    </row>
    <row r="23" spans="5:6" x14ac:dyDescent="0.25">
      <c r="E23" s="11"/>
      <c r="F23" s="11"/>
    </row>
    <row r="24" spans="5:6" x14ac:dyDescent="0.25">
      <c r="E24" s="11"/>
      <c r="F24" s="11"/>
    </row>
    <row r="25" spans="5:6" x14ac:dyDescent="0.25">
      <c r="E25" s="11"/>
      <c r="F25" s="11"/>
    </row>
  </sheetData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Summary page 1</vt:lpstr>
      <vt:lpstr>Bank Rec page 1a</vt:lpstr>
      <vt:lpstr>Payments page 2</vt:lpstr>
      <vt:lpstr>Receipts page 3</vt:lpstr>
      <vt:lpstr>Neighbourhood Watch</vt:lpstr>
      <vt:lpstr>Cheq. Req. page 5</vt:lpstr>
      <vt:lpstr>Lettings page 8</vt:lpstr>
      <vt:lpstr>Lettings</vt:lpstr>
      <vt:lpstr>Sheet1</vt:lpstr>
      <vt:lpstr>'Receipts page 3'!Print_Area</vt:lpstr>
      <vt:lpstr>Print_Area</vt:lpstr>
      <vt:lpstr>'Payments page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Brenda</cp:lastModifiedBy>
  <cp:lastPrinted>2023-05-28T15:03:48Z</cp:lastPrinted>
  <dcterms:created xsi:type="dcterms:W3CDTF">2009-04-09T10:27:47Z</dcterms:created>
  <dcterms:modified xsi:type="dcterms:W3CDTF">2023-05-28T15:04:04Z</dcterms:modified>
</cp:coreProperties>
</file>